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E19" i="6" l="1"/>
  <c r="F19" s="1"/>
  <c r="G19"/>
  <c r="H19"/>
  <c r="I19"/>
  <c r="J19"/>
  <c r="K19"/>
  <c r="L19" s="1"/>
  <c r="M19"/>
  <c r="N19"/>
  <c r="O19" s="1"/>
  <c r="P19"/>
  <c r="E20"/>
  <c r="F20"/>
  <c r="G20"/>
  <c r="H20"/>
  <c r="I20" s="1"/>
  <c r="J20"/>
  <c r="K20"/>
  <c r="L20" s="1"/>
  <c r="M20"/>
  <c r="N20"/>
  <c r="O20" s="1"/>
  <c r="P20"/>
  <c r="E21"/>
  <c r="F21"/>
  <c r="G21"/>
  <c r="H21"/>
  <c r="I21" s="1"/>
  <c r="J21"/>
  <c r="K21"/>
  <c r="L21" s="1"/>
  <c r="M21"/>
  <c r="N21"/>
  <c r="O21" s="1"/>
  <c r="P21"/>
  <c r="E22"/>
  <c r="F22"/>
  <c r="G22"/>
  <c r="H22"/>
  <c r="I22" s="1"/>
  <c r="J22"/>
  <c r="K22"/>
  <c r="L22" s="1"/>
  <c r="M22"/>
  <c r="N22"/>
  <c r="O22" s="1"/>
  <c r="P22"/>
  <c r="E23"/>
  <c r="F23"/>
  <c r="G23"/>
  <c r="H23"/>
  <c r="I23" s="1"/>
  <c r="J23"/>
  <c r="K23"/>
  <c r="L23" s="1"/>
  <c r="M23"/>
  <c r="N23"/>
  <c r="O23" s="1"/>
  <c r="P23"/>
  <c r="E24"/>
  <c r="F24"/>
  <c r="G24"/>
  <c r="H24"/>
  <c r="I24" s="1"/>
  <c r="J24"/>
  <c r="K24"/>
  <c r="L24" s="1"/>
  <c r="M24"/>
  <c r="N24"/>
  <c r="O24" s="1"/>
  <c r="P24"/>
  <c r="E25"/>
  <c r="F25"/>
  <c r="G25"/>
  <c r="H25"/>
  <c r="I25" s="1"/>
  <c r="J25"/>
  <c r="K25"/>
  <c r="L25" s="1"/>
  <c r="M25"/>
  <c r="N25"/>
  <c r="O25" s="1"/>
  <c r="P25"/>
  <c r="E26"/>
  <c r="F26"/>
  <c r="G26"/>
  <c r="H26"/>
  <c r="I26" s="1"/>
  <c r="J26"/>
  <c r="K26"/>
  <c r="L26" s="1"/>
  <c r="M26"/>
  <c r="N26"/>
  <c r="O26" s="1"/>
  <c r="P26"/>
  <c r="E27"/>
  <c r="F27"/>
  <c r="G27"/>
  <c r="H27"/>
  <c r="I27" s="1"/>
  <c r="J27"/>
  <c r="K27"/>
  <c r="L27" s="1"/>
  <c r="M27"/>
  <c r="N27"/>
  <c r="O27" s="1"/>
  <c r="P27"/>
  <c r="E28"/>
  <c r="F28"/>
  <c r="G28"/>
  <c r="H28"/>
  <c r="I28" s="1"/>
  <c r="J28"/>
  <c r="K28"/>
  <c r="L28" s="1"/>
  <c r="M28"/>
  <c r="N28"/>
  <c r="O28" s="1"/>
  <c r="P28"/>
  <c r="E29"/>
  <c r="F29"/>
  <c r="G29"/>
  <c r="H29"/>
  <c r="I29" s="1"/>
  <c r="J29"/>
  <c r="K29"/>
  <c r="L29" s="1"/>
  <c r="M29"/>
  <c r="N29"/>
  <c r="O29" s="1"/>
  <c r="P29"/>
  <c r="E30"/>
  <c r="F30"/>
  <c r="G30"/>
  <c r="H30"/>
  <c r="I30" s="1"/>
  <c r="J30"/>
  <c r="K30"/>
  <c r="L30" s="1"/>
  <c r="M30"/>
  <c r="N30"/>
  <c r="O30" s="1"/>
  <c r="P30"/>
  <c r="E31"/>
  <c r="F31"/>
  <c r="G31"/>
  <c r="H31"/>
  <c r="I31" s="1"/>
  <c r="J31"/>
  <c r="K31"/>
  <c r="L31" s="1"/>
  <c r="M31"/>
  <c r="N31"/>
  <c r="O31" s="1"/>
  <c r="P31"/>
  <c r="E32"/>
  <c r="F32" s="1"/>
  <c r="G32"/>
  <c r="H32"/>
  <c r="I32" s="1"/>
  <c r="J32"/>
  <c r="K32"/>
  <c r="L32" s="1"/>
  <c r="M32"/>
  <c r="N32"/>
  <c r="O32" s="1"/>
  <c r="P32"/>
  <c r="E33"/>
  <c r="F33"/>
  <c r="G33"/>
  <c r="H33"/>
  <c r="I33" s="1"/>
  <c r="J33"/>
  <c r="K33"/>
  <c r="L33" s="1"/>
  <c r="M33"/>
  <c r="N33"/>
  <c r="O33" s="1"/>
  <c r="P33"/>
  <c r="E34"/>
  <c r="F34" s="1"/>
  <c r="G34"/>
  <c r="H34"/>
  <c r="I34" s="1"/>
  <c r="J34"/>
  <c r="K34"/>
  <c r="L34" s="1"/>
  <c r="M34"/>
  <c r="N34"/>
  <c r="O34" s="1"/>
  <c r="P34"/>
  <c r="E35"/>
  <c r="F35"/>
  <c r="G35"/>
  <c r="H35"/>
  <c r="I35" s="1"/>
  <c r="J35"/>
  <c r="K35"/>
  <c r="L35" s="1"/>
  <c r="M35"/>
  <c r="N35"/>
  <c r="O35" s="1"/>
  <c r="P35"/>
  <c r="E36"/>
  <c r="F36" s="1"/>
  <c r="G36"/>
  <c r="H36"/>
  <c r="I36" s="1"/>
  <c r="J36"/>
  <c r="K36"/>
  <c r="L36" s="1"/>
  <c r="M36"/>
  <c r="N36"/>
  <c r="O36" s="1"/>
  <c r="P36"/>
  <c r="E37"/>
  <c r="F37"/>
  <c r="G37"/>
  <c r="H37"/>
  <c r="I37" s="1"/>
  <c r="J37"/>
  <c r="K37"/>
  <c r="L37" s="1"/>
  <c r="M37"/>
  <c r="N37"/>
  <c r="O37" s="1"/>
  <c r="P37"/>
  <c r="E38"/>
  <c r="F38" s="1"/>
  <c r="G38"/>
  <c r="H38"/>
  <c r="I38" s="1"/>
  <c r="J38"/>
  <c r="K38"/>
  <c r="L38" s="1"/>
  <c r="M38"/>
  <c r="N38"/>
  <c r="O38" s="1"/>
  <c r="P38"/>
  <c r="E39"/>
  <c r="F39"/>
  <c r="G39"/>
  <c r="H39"/>
  <c r="I39" s="1"/>
  <c r="J39"/>
  <c r="K39"/>
  <c r="L39" s="1"/>
  <c r="M39"/>
  <c r="N39"/>
  <c r="O39" s="1"/>
  <c r="P39"/>
  <c r="E40"/>
  <c r="F40" s="1"/>
  <c r="G40"/>
  <c r="H40"/>
  <c r="I40" s="1"/>
  <c r="J40"/>
  <c r="K40"/>
  <c r="L40" s="1"/>
  <c r="M40"/>
  <c r="N40"/>
  <c r="O40" s="1"/>
  <c r="P40"/>
  <c r="E41"/>
  <c r="F41"/>
  <c r="G41"/>
  <c r="H41"/>
  <c r="I41" s="1"/>
  <c r="J41"/>
  <c r="K41"/>
  <c r="L41" s="1"/>
  <c r="M41"/>
  <c r="N41"/>
  <c r="O41" s="1"/>
  <c r="P41"/>
  <c r="P4" i="2"/>
  <c r="F26" i="7" l="1"/>
  <c r="D26"/>
  <c r="H26" s="1"/>
  <c r="H20" l="1"/>
  <c r="F20"/>
  <c r="D20"/>
  <c r="H4"/>
  <c r="F4"/>
  <c r="D4"/>
  <c r="H21"/>
  <c r="F21"/>
  <c r="D21"/>
  <c r="P155" i="6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42"/>
  <c r="P14"/>
  <c r="P13"/>
  <c r="P12"/>
  <c r="P11"/>
  <c r="P10"/>
  <c r="P9"/>
  <c r="P8"/>
  <c r="P7"/>
  <c r="P6"/>
  <c r="P5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B9" i="3"/>
  <c r="B19" s="1"/>
  <c r="B8"/>
  <c r="B18" s="1"/>
  <c r="B7"/>
  <c r="B17" s="1"/>
  <c r="N5" i="6" l="1"/>
  <c r="N6"/>
  <c r="N7"/>
  <c r="N8"/>
  <c r="N9"/>
  <c r="N10"/>
  <c r="N11"/>
  <c r="N12"/>
  <c r="N13"/>
  <c r="N14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4"/>
  <c r="K5"/>
  <c r="K6"/>
  <c r="K7"/>
  <c r="K8"/>
  <c r="K9"/>
  <c r="K10"/>
  <c r="K11"/>
  <c r="K12"/>
  <c r="K13"/>
  <c r="K14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4"/>
  <c r="H5"/>
  <c r="H6"/>
  <c r="H7"/>
  <c r="H8"/>
  <c r="H9"/>
  <c r="H10"/>
  <c r="H11"/>
  <c r="H12"/>
  <c r="H13"/>
  <c r="H14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4"/>
  <c r="E5"/>
  <c r="E6"/>
  <c r="E7"/>
  <c r="E8"/>
  <c r="E9"/>
  <c r="E10"/>
  <c r="E11"/>
  <c r="E12"/>
  <c r="E13"/>
  <c r="E14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4"/>
  <c r="E4" i="8" l="1"/>
  <c r="H4" s="1"/>
  <c r="L4" s="1"/>
  <c r="F4"/>
  <c r="E5"/>
  <c r="H5" s="1"/>
  <c r="L5" s="1"/>
  <c r="F5"/>
  <c r="E6"/>
  <c r="H6" s="1"/>
  <c r="L6" s="1"/>
  <c r="F6"/>
  <c r="E7"/>
  <c r="H7" s="1"/>
  <c r="L7" s="1"/>
  <c r="F7"/>
  <c r="E8"/>
  <c r="H8" s="1"/>
  <c r="L8" s="1"/>
  <c r="F8"/>
  <c r="E9"/>
  <c r="H9" s="1"/>
  <c r="L9" s="1"/>
  <c r="F9"/>
  <c r="E10"/>
  <c r="H10" s="1"/>
  <c r="L10" s="1"/>
  <c r="F10"/>
  <c r="E11"/>
  <c r="H11" s="1"/>
  <c r="L11" s="1"/>
  <c r="F11"/>
  <c r="E12"/>
  <c r="H12" s="1"/>
  <c r="L12" s="1"/>
  <c r="F12"/>
  <c r="E13"/>
  <c r="H13" s="1"/>
  <c r="L13" s="1"/>
  <c r="F13"/>
  <c r="E14"/>
  <c r="H14" s="1"/>
  <c r="L14" s="1"/>
  <c r="F14"/>
  <c r="E15"/>
  <c r="H15" s="1"/>
  <c r="L15" s="1"/>
  <c r="F15"/>
  <c r="E16"/>
  <c r="H16" s="1"/>
  <c r="L16" s="1"/>
  <c r="F16"/>
  <c r="E17"/>
  <c r="H17" s="1"/>
  <c r="L17" s="1"/>
  <c r="F17"/>
  <c r="E18"/>
  <c r="H18" s="1"/>
  <c r="L18" s="1"/>
  <c r="F18"/>
  <c r="E19"/>
  <c r="H19" s="1"/>
  <c r="L19" s="1"/>
  <c r="F19"/>
  <c r="E20"/>
  <c r="H20" s="1"/>
  <c r="L20" s="1"/>
  <c r="F20"/>
  <c r="E21"/>
  <c r="H21" s="1"/>
  <c r="L21" s="1"/>
  <c r="F21"/>
  <c r="E22"/>
  <c r="H22" s="1"/>
  <c r="L22" s="1"/>
  <c r="F22"/>
  <c r="E23"/>
  <c r="H23" s="1"/>
  <c r="L23" s="1"/>
  <c r="F23"/>
  <c r="E24"/>
  <c r="H24" s="1"/>
  <c r="L24" s="1"/>
  <c r="F24"/>
  <c r="E25"/>
  <c r="H25" s="1"/>
  <c r="L25" s="1"/>
  <c r="F25"/>
  <c r="E26"/>
  <c r="H26" s="1"/>
  <c r="L26" s="1"/>
  <c r="F26"/>
  <c r="E27"/>
  <c r="H27" s="1"/>
  <c r="L27" s="1"/>
  <c r="F27"/>
  <c r="E28"/>
  <c r="H28" s="1"/>
  <c r="L28" s="1"/>
  <c r="F28"/>
  <c r="E29"/>
  <c r="H29" s="1"/>
  <c r="L29" s="1"/>
  <c r="F29"/>
  <c r="E30"/>
  <c r="H30" s="1"/>
  <c r="L30" s="1"/>
  <c r="F30"/>
  <c r="E31"/>
  <c r="H31" s="1"/>
  <c r="L31" s="1"/>
  <c r="F31"/>
  <c r="E32"/>
  <c r="H32" s="1"/>
  <c r="L32" s="1"/>
  <c r="F32"/>
  <c r="E33"/>
  <c r="H33" s="1"/>
  <c r="L33" s="1"/>
  <c r="F33"/>
  <c r="E34"/>
  <c r="H34" s="1"/>
  <c r="L34" s="1"/>
  <c r="F34"/>
  <c r="E35"/>
  <c r="H35" s="1"/>
  <c r="L35" s="1"/>
  <c r="F35"/>
  <c r="E36"/>
  <c r="H36" s="1"/>
  <c r="L36" s="1"/>
  <c r="F36"/>
  <c r="E37"/>
  <c r="H37" s="1"/>
  <c r="L37" s="1"/>
  <c r="F37"/>
  <c r="E38"/>
  <c r="H38" s="1"/>
  <c r="L38" s="1"/>
  <c r="F38"/>
  <c r="E39"/>
  <c r="H39" s="1"/>
  <c r="L39" s="1"/>
  <c r="F39"/>
  <c r="E40"/>
  <c r="H40" s="1"/>
  <c r="L40" s="1"/>
  <c r="F40"/>
  <c r="E41"/>
  <c r="H41" s="1"/>
  <c r="L41" s="1"/>
  <c r="F41"/>
  <c r="E42"/>
  <c r="H42" s="1"/>
  <c r="L42" s="1"/>
  <c r="F42"/>
  <c r="E43"/>
  <c r="F43"/>
  <c r="E44"/>
  <c r="H44" s="1"/>
  <c r="L44" s="1"/>
  <c r="F44"/>
  <c r="E45"/>
  <c r="H45" s="1"/>
  <c r="L45" s="1"/>
  <c r="F45"/>
  <c r="E46"/>
  <c r="H46" s="1"/>
  <c r="L46" s="1"/>
  <c r="F46"/>
  <c r="E47"/>
  <c r="H47" s="1"/>
  <c r="L47" s="1"/>
  <c r="F47"/>
  <c r="E48"/>
  <c r="H48" s="1"/>
  <c r="L48" s="1"/>
  <c r="F48"/>
  <c r="E49"/>
  <c r="H49" s="1"/>
  <c r="L49" s="1"/>
  <c r="F49"/>
  <c r="E50"/>
  <c r="H50" s="1"/>
  <c r="L50" s="1"/>
  <c r="F50"/>
  <c r="E51"/>
  <c r="F51"/>
  <c r="E52"/>
  <c r="H52" s="1"/>
  <c r="L52" s="1"/>
  <c r="F52"/>
  <c r="E53"/>
  <c r="H53" s="1"/>
  <c r="L53" s="1"/>
  <c r="F53"/>
  <c r="E54"/>
  <c r="H54" s="1"/>
  <c r="L54" s="1"/>
  <c r="F54"/>
  <c r="E55"/>
  <c r="H55" s="1"/>
  <c r="L55" s="1"/>
  <c r="F55"/>
  <c r="E56"/>
  <c r="H56" s="1"/>
  <c r="L56" s="1"/>
  <c r="F56"/>
  <c r="E57"/>
  <c r="H57" s="1"/>
  <c r="L57" s="1"/>
  <c r="F57"/>
  <c r="E58"/>
  <c r="H58" s="1"/>
  <c r="L58" s="1"/>
  <c r="F58"/>
  <c r="E59"/>
  <c r="F59"/>
  <c r="E60"/>
  <c r="H60" s="1"/>
  <c r="L60" s="1"/>
  <c r="F60"/>
  <c r="E61"/>
  <c r="H61" s="1"/>
  <c r="L61" s="1"/>
  <c r="F61"/>
  <c r="E62"/>
  <c r="H62" s="1"/>
  <c r="L62" s="1"/>
  <c r="F62"/>
  <c r="E63"/>
  <c r="H63" s="1"/>
  <c r="L63" s="1"/>
  <c r="F63"/>
  <c r="E64"/>
  <c r="H64" s="1"/>
  <c r="L64" s="1"/>
  <c r="F64"/>
  <c r="E65"/>
  <c r="H65" s="1"/>
  <c r="L65" s="1"/>
  <c r="F65"/>
  <c r="E66"/>
  <c r="H66" s="1"/>
  <c r="L66" s="1"/>
  <c r="F66"/>
  <c r="E67"/>
  <c r="F67"/>
  <c r="E68"/>
  <c r="H68" s="1"/>
  <c r="L68" s="1"/>
  <c r="F68"/>
  <c r="E69"/>
  <c r="H69" s="1"/>
  <c r="L69" s="1"/>
  <c r="F69"/>
  <c r="E70"/>
  <c r="H70" s="1"/>
  <c r="L70" s="1"/>
  <c r="F70"/>
  <c r="E71"/>
  <c r="H71" s="1"/>
  <c r="L71" s="1"/>
  <c r="F71"/>
  <c r="E72"/>
  <c r="H72" s="1"/>
  <c r="L72" s="1"/>
  <c r="F72"/>
  <c r="E73"/>
  <c r="H73" s="1"/>
  <c r="L73" s="1"/>
  <c r="F73"/>
  <c r="E74"/>
  <c r="H74" s="1"/>
  <c r="L74" s="1"/>
  <c r="F74"/>
  <c r="E75"/>
  <c r="G75" s="1"/>
  <c r="F75"/>
  <c r="E76"/>
  <c r="H76" s="1"/>
  <c r="L76" s="1"/>
  <c r="F76"/>
  <c r="E77"/>
  <c r="H77" s="1"/>
  <c r="L77" s="1"/>
  <c r="F77"/>
  <c r="E78"/>
  <c r="H78" s="1"/>
  <c r="L78" s="1"/>
  <c r="F78"/>
  <c r="E79"/>
  <c r="H79" s="1"/>
  <c r="L79" s="1"/>
  <c r="F79"/>
  <c r="E80"/>
  <c r="H80" s="1"/>
  <c r="L80" s="1"/>
  <c r="F80"/>
  <c r="E81"/>
  <c r="H81" s="1"/>
  <c r="L81" s="1"/>
  <c r="F81"/>
  <c r="E82"/>
  <c r="H82" s="1"/>
  <c r="L82" s="1"/>
  <c r="F82"/>
  <c r="E83"/>
  <c r="G83" s="1"/>
  <c r="F83"/>
  <c r="E84"/>
  <c r="H84" s="1"/>
  <c r="L84" s="1"/>
  <c r="F84"/>
  <c r="E85"/>
  <c r="F85"/>
  <c r="E86"/>
  <c r="H86" s="1"/>
  <c r="L86" s="1"/>
  <c r="F86"/>
  <c r="E87"/>
  <c r="F87"/>
  <c r="E88"/>
  <c r="H88" s="1"/>
  <c r="L88" s="1"/>
  <c r="F88"/>
  <c r="E89"/>
  <c r="H89" s="1"/>
  <c r="L89" s="1"/>
  <c r="F89"/>
  <c r="E90"/>
  <c r="H90" s="1"/>
  <c r="L90" s="1"/>
  <c r="F90"/>
  <c r="E91"/>
  <c r="F91"/>
  <c r="E92"/>
  <c r="H92" s="1"/>
  <c r="L92" s="1"/>
  <c r="F92"/>
  <c r="E93"/>
  <c r="H93" s="1"/>
  <c r="L93" s="1"/>
  <c r="F93"/>
  <c r="E94"/>
  <c r="H94" s="1"/>
  <c r="L94" s="1"/>
  <c r="F94"/>
  <c r="E95"/>
  <c r="F95"/>
  <c r="E96"/>
  <c r="H96" s="1"/>
  <c r="L96" s="1"/>
  <c r="F96"/>
  <c r="E97"/>
  <c r="H97" s="1"/>
  <c r="L97" s="1"/>
  <c r="F97"/>
  <c r="E98"/>
  <c r="H98" s="1"/>
  <c r="L98" s="1"/>
  <c r="F98"/>
  <c r="E99"/>
  <c r="F99"/>
  <c r="E100"/>
  <c r="H100" s="1"/>
  <c r="L100" s="1"/>
  <c r="F100"/>
  <c r="E101"/>
  <c r="H101" s="1"/>
  <c r="L101" s="1"/>
  <c r="F101"/>
  <c r="E102"/>
  <c r="H102" s="1"/>
  <c r="L102" s="1"/>
  <c r="F102"/>
  <c r="E103"/>
  <c r="F103"/>
  <c r="E104"/>
  <c r="H104" s="1"/>
  <c r="L104" s="1"/>
  <c r="F104"/>
  <c r="E105"/>
  <c r="F105"/>
  <c r="H105"/>
  <c r="L105" s="1"/>
  <c r="E106"/>
  <c r="H106" s="1"/>
  <c r="L106" s="1"/>
  <c r="F106"/>
  <c r="E107"/>
  <c r="F107"/>
  <c r="E108"/>
  <c r="H108" s="1"/>
  <c r="L108" s="1"/>
  <c r="F108"/>
  <c r="E109"/>
  <c r="H109" s="1"/>
  <c r="L109" s="1"/>
  <c r="F109"/>
  <c r="E110"/>
  <c r="H110" s="1"/>
  <c r="L110" s="1"/>
  <c r="F110"/>
  <c r="E111"/>
  <c r="F111"/>
  <c r="E112"/>
  <c r="H112" s="1"/>
  <c r="L112" s="1"/>
  <c r="F112"/>
  <c r="E113"/>
  <c r="H113" s="1"/>
  <c r="L113" s="1"/>
  <c r="F113"/>
  <c r="E114"/>
  <c r="H114" s="1"/>
  <c r="L114" s="1"/>
  <c r="F114"/>
  <c r="E115"/>
  <c r="F115"/>
  <c r="E116"/>
  <c r="H116" s="1"/>
  <c r="L116" s="1"/>
  <c r="F116"/>
  <c r="E117"/>
  <c r="H117" s="1"/>
  <c r="L117" s="1"/>
  <c r="F117"/>
  <c r="E118"/>
  <c r="H118" s="1"/>
  <c r="L118" s="1"/>
  <c r="F118"/>
  <c r="E119"/>
  <c r="F119"/>
  <c r="E120"/>
  <c r="H120" s="1"/>
  <c r="F120"/>
  <c r="E121"/>
  <c r="H121" s="1"/>
  <c r="L121" s="1"/>
  <c r="F121"/>
  <c r="E122"/>
  <c r="H122" s="1"/>
  <c r="F122"/>
  <c r="E123"/>
  <c r="F123"/>
  <c r="E124"/>
  <c r="H124" s="1"/>
  <c r="F124"/>
  <c r="E125"/>
  <c r="H125" s="1"/>
  <c r="L125" s="1"/>
  <c r="F125"/>
  <c r="E126"/>
  <c r="H126" s="1"/>
  <c r="F126"/>
  <c r="E127"/>
  <c r="F127"/>
  <c r="E128"/>
  <c r="H128" s="1"/>
  <c r="F128"/>
  <c r="E129"/>
  <c r="H129" s="1"/>
  <c r="L129" s="1"/>
  <c r="F129"/>
  <c r="E130"/>
  <c r="H130" s="1"/>
  <c r="F130"/>
  <c r="E131"/>
  <c r="F131"/>
  <c r="E132"/>
  <c r="H132" s="1"/>
  <c r="L132" s="1"/>
  <c r="F132"/>
  <c r="E133"/>
  <c r="F133"/>
  <c r="E134"/>
  <c r="H134" s="1"/>
  <c r="L134" s="1"/>
  <c r="F134"/>
  <c r="E135"/>
  <c r="H135" s="1"/>
  <c r="L135" s="1"/>
  <c r="F135"/>
  <c r="E136"/>
  <c r="H136" s="1"/>
  <c r="L136" s="1"/>
  <c r="F136"/>
  <c r="E137"/>
  <c r="H137" s="1"/>
  <c r="L137" s="1"/>
  <c r="F137"/>
  <c r="E138"/>
  <c r="H138" s="1"/>
  <c r="L138" s="1"/>
  <c r="F138"/>
  <c r="E139"/>
  <c r="H139" s="1"/>
  <c r="L139" s="1"/>
  <c r="F139"/>
  <c r="E140"/>
  <c r="H140" s="1"/>
  <c r="L140" s="1"/>
  <c r="F140"/>
  <c r="E141"/>
  <c r="H141" s="1"/>
  <c r="L141" s="1"/>
  <c r="F141"/>
  <c r="E142"/>
  <c r="H142" s="1"/>
  <c r="L142" s="1"/>
  <c r="F142"/>
  <c r="E143"/>
  <c r="H143" s="1"/>
  <c r="L143" s="1"/>
  <c r="F143"/>
  <c r="E144"/>
  <c r="H144" s="1"/>
  <c r="L144" s="1"/>
  <c r="F144"/>
  <c r="E145"/>
  <c r="H145" s="1"/>
  <c r="L145" s="1"/>
  <c r="F145"/>
  <c r="E146"/>
  <c r="H146" s="1"/>
  <c r="L146" s="1"/>
  <c r="F146"/>
  <c r="E147"/>
  <c r="H147" s="1"/>
  <c r="L147" s="1"/>
  <c r="F147"/>
  <c r="E148"/>
  <c r="H148" s="1"/>
  <c r="L148" s="1"/>
  <c r="F148"/>
  <c r="E149"/>
  <c r="H149" s="1"/>
  <c r="L149" s="1"/>
  <c r="F149"/>
  <c r="E150"/>
  <c r="H150" s="1"/>
  <c r="L150" s="1"/>
  <c r="F150"/>
  <c r="E151"/>
  <c r="H151" s="1"/>
  <c r="L151" s="1"/>
  <c r="F151"/>
  <c r="E152"/>
  <c r="H152" s="1"/>
  <c r="L152" s="1"/>
  <c r="F152"/>
  <c r="E153"/>
  <c r="H153" s="1"/>
  <c r="L153" s="1"/>
  <c r="F153"/>
  <c r="E154"/>
  <c r="H154" s="1"/>
  <c r="L154" s="1"/>
  <c r="F154"/>
  <c r="E155"/>
  <c r="H155" s="1"/>
  <c r="L155" s="1"/>
  <c r="F155"/>
  <c r="E156"/>
  <c r="H156" s="1"/>
  <c r="L156" s="1"/>
  <c r="F156"/>
  <c r="E157"/>
  <c r="H157" s="1"/>
  <c r="L157" s="1"/>
  <c r="F157"/>
  <c r="E158"/>
  <c r="H158" s="1"/>
  <c r="L158" s="1"/>
  <c r="F158"/>
  <c r="E159"/>
  <c r="H159" s="1"/>
  <c r="L159" s="1"/>
  <c r="F159"/>
  <c r="E160"/>
  <c r="H160" s="1"/>
  <c r="L160" s="1"/>
  <c r="F160"/>
  <c r="E161"/>
  <c r="H161" s="1"/>
  <c r="L161" s="1"/>
  <c r="F161"/>
  <c r="E162"/>
  <c r="H162" s="1"/>
  <c r="L162" s="1"/>
  <c r="F162"/>
  <c r="E163"/>
  <c r="H163" s="1"/>
  <c r="L163" s="1"/>
  <c r="F163"/>
  <c r="E164"/>
  <c r="H164" s="1"/>
  <c r="L164" s="1"/>
  <c r="F164"/>
  <c r="E165"/>
  <c r="H165" s="1"/>
  <c r="L165" s="1"/>
  <c r="F165"/>
  <c r="E166"/>
  <c r="H166" s="1"/>
  <c r="L166" s="1"/>
  <c r="F166"/>
  <c r="E167"/>
  <c r="H167" s="1"/>
  <c r="L167" s="1"/>
  <c r="F167"/>
  <c r="E168"/>
  <c r="H168" s="1"/>
  <c r="L168" s="1"/>
  <c r="F168"/>
  <c r="E169"/>
  <c r="H169" s="1"/>
  <c r="L169" s="1"/>
  <c r="F169"/>
  <c r="E170"/>
  <c r="H170" s="1"/>
  <c r="L170" s="1"/>
  <c r="F170"/>
  <c r="E171"/>
  <c r="H171" s="1"/>
  <c r="L171" s="1"/>
  <c r="F171"/>
  <c r="E172"/>
  <c r="H172" s="1"/>
  <c r="L172" s="1"/>
  <c r="F172"/>
  <c r="E173"/>
  <c r="H173" s="1"/>
  <c r="L173" s="1"/>
  <c r="F173"/>
  <c r="E174"/>
  <c r="H174" s="1"/>
  <c r="L174" s="1"/>
  <c r="F174"/>
  <c r="E175"/>
  <c r="H175" s="1"/>
  <c r="L175" s="1"/>
  <c r="F175"/>
  <c r="E176"/>
  <c r="H176" s="1"/>
  <c r="L176" s="1"/>
  <c r="F176"/>
  <c r="E177"/>
  <c r="H177" s="1"/>
  <c r="L177" s="1"/>
  <c r="F177"/>
  <c r="E178"/>
  <c r="H178" s="1"/>
  <c r="L178" s="1"/>
  <c r="F178"/>
  <c r="E179"/>
  <c r="H179" s="1"/>
  <c r="L179" s="1"/>
  <c r="F179"/>
  <c r="E180"/>
  <c r="H180" s="1"/>
  <c r="L180" s="1"/>
  <c r="F180"/>
  <c r="E181"/>
  <c r="H181" s="1"/>
  <c r="L181" s="1"/>
  <c r="F181"/>
  <c r="E182"/>
  <c r="H182" s="1"/>
  <c r="L182" s="1"/>
  <c r="F182"/>
  <c r="E183"/>
  <c r="H183" s="1"/>
  <c r="L183" s="1"/>
  <c r="F183"/>
  <c r="E184"/>
  <c r="H184" s="1"/>
  <c r="L184" s="1"/>
  <c r="F184"/>
  <c r="E185"/>
  <c r="H185" s="1"/>
  <c r="L185" s="1"/>
  <c r="F185"/>
  <c r="E186"/>
  <c r="H186" s="1"/>
  <c r="L186" s="1"/>
  <c r="F186"/>
  <c r="E187"/>
  <c r="H187" s="1"/>
  <c r="L187" s="1"/>
  <c r="F187"/>
  <c r="E188"/>
  <c r="H188" s="1"/>
  <c r="L188" s="1"/>
  <c r="F188"/>
  <c r="E189"/>
  <c r="H189" s="1"/>
  <c r="L189" s="1"/>
  <c r="F189"/>
  <c r="E190"/>
  <c r="H190" s="1"/>
  <c r="L190" s="1"/>
  <c r="F190"/>
  <c r="E191"/>
  <c r="H191" s="1"/>
  <c r="L191" s="1"/>
  <c r="F191"/>
  <c r="E192"/>
  <c r="H192" s="1"/>
  <c r="L192" s="1"/>
  <c r="F192"/>
  <c r="E193"/>
  <c r="H193" s="1"/>
  <c r="L193" s="1"/>
  <c r="F193"/>
  <c r="E194"/>
  <c r="H194" s="1"/>
  <c r="L194" s="1"/>
  <c r="F194"/>
  <c r="E195"/>
  <c r="H195" s="1"/>
  <c r="L195" s="1"/>
  <c r="F195"/>
  <c r="E196"/>
  <c r="H196" s="1"/>
  <c r="L196" s="1"/>
  <c r="F196"/>
  <c r="E197"/>
  <c r="H197" s="1"/>
  <c r="L197" s="1"/>
  <c r="F197"/>
  <c r="E198"/>
  <c r="H198" s="1"/>
  <c r="L198" s="1"/>
  <c r="F198"/>
  <c r="E199"/>
  <c r="H199" s="1"/>
  <c r="L199" s="1"/>
  <c r="F199"/>
  <c r="E200"/>
  <c r="H200" s="1"/>
  <c r="L200" s="1"/>
  <c r="F200"/>
  <c r="E201"/>
  <c r="H201" s="1"/>
  <c r="L201" s="1"/>
  <c r="F201"/>
  <c r="E202"/>
  <c r="H202" s="1"/>
  <c r="L202" s="1"/>
  <c r="F202"/>
  <c r="E203"/>
  <c r="H203" s="1"/>
  <c r="L203" s="1"/>
  <c r="F203"/>
  <c r="E204"/>
  <c r="H204" s="1"/>
  <c r="L204" s="1"/>
  <c r="F204"/>
  <c r="E205"/>
  <c r="H205" s="1"/>
  <c r="L205" s="1"/>
  <c r="F205"/>
  <c r="E206"/>
  <c r="H206" s="1"/>
  <c r="L206" s="1"/>
  <c r="F206"/>
  <c r="E207"/>
  <c r="H207" s="1"/>
  <c r="L207" s="1"/>
  <c r="F207"/>
  <c r="E208"/>
  <c r="H208" s="1"/>
  <c r="L208" s="1"/>
  <c r="F208"/>
  <c r="E209"/>
  <c r="H209" s="1"/>
  <c r="L209" s="1"/>
  <c r="F209"/>
  <c r="E210"/>
  <c r="H210" s="1"/>
  <c r="L210" s="1"/>
  <c r="F210"/>
  <c r="E211"/>
  <c r="H211" s="1"/>
  <c r="L211" s="1"/>
  <c r="F211"/>
  <c r="E212"/>
  <c r="F212"/>
  <c r="E213"/>
  <c r="H213" s="1"/>
  <c r="L213" s="1"/>
  <c r="F213"/>
  <c r="E214"/>
  <c r="F214"/>
  <c r="E215"/>
  <c r="H215" s="1"/>
  <c r="L215" s="1"/>
  <c r="F215"/>
  <c r="E216"/>
  <c r="F216"/>
  <c r="E217"/>
  <c r="H217" s="1"/>
  <c r="L217" s="1"/>
  <c r="F217"/>
  <c r="E218"/>
  <c r="F218"/>
  <c r="E219"/>
  <c r="H219" s="1"/>
  <c r="L219" s="1"/>
  <c r="F219"/>
  <c r="E220"/>
  <c r="F220"/>
  <c r="E221"/>
  <c r="H221" s="1"/>
  <c r="L221" s="1"/>
  <c r="F221"/>
  <c r="E222"/>
  <c r="F222"/>
  <c r="E223"/>
  <c r="H223" s="1"/>
  <c r="L223" s="1"/>
  <c r="F223"/>
  <c r="E224"/>
  <c r="F224"/>
  <c r="E225"/>
  <c r="H225" s="1"/>
  <c r="L225" s="1"/>
  <c r="F225"/>
  <c r="E226"/>
  <c r="F226"/>
  <c r="E227"/>
  <c r="H227" s="1"/>
  <c r="L227" s="1"/>
  <c r="F227"/>
  <c r="E228"/>
  <c r="F228"/>
  <c r="E229"/>
  <c r="H229" s="1"/>
  <c r="L229" s="1"/>
  <c r="F229"/>
  <c r="E230"/>
  <c r="F230"/>
  <c r="E231"/>
  <c r="H231" s="1"/>
  <c r="L231" s="1"/>
  <c r="F231"/>
  <c r="E232"/>
  <c r="F232"/>
  <c r="E233"/>
  <c r="H233" s="1"/>
  <c r="L233" s="1"/>
  <c r="F233"/>
  <c r="E234"/>
  <c r="F234"/>
  <c r="E235"/>
  <c r="H235" s="1"/>
  <c r="L235" s="1"/>
  <c r="F235"/>
  <c r="E236"/>
  <c r="F236"/>
  <c r="E237"/>
  <c r="H237" s="1"/>
  <c r="L237" s="1"/>
  <c r="F237"/>
  <c r="E238"/>
  <c r="F238"/>
  <c r="E239"/>
  <c r="H239" s="1"/>
  <c r="L239" s="1"/>
  <c r="F239"/>
  <c r="E240"/>
  <c r="F240"/>
  <c r="E241"/>
  <c r="H241" s="1"/>
  <c r="L241" s="1"/>
  <c r="F241"/>
  <c r="E242"/>
  <c r="F242"/>
  <c r="E243"/>
  <c r="H243" s="1"/>
  <c r="L243" s="1"/>
  <c r="F243"/>
  <c r="E244"/>
  <c r="F244"/>
  <c r="E245"/>
  <c r="H245" s="1"/>
  <c r="L245" s="1"/>
  <c r="F245"/>
  <c r="E246"/>
  <c r="F246"/>
  <c r="E247"/>
  <c r="H247" s="1"/>
  <c r="L247" s="1"/>
  <c r="F247"/>
  <c r="E248"/>
  <c r="F248"/>
  <c r="E249"/>
  <c r="H249" s="1"/>
  <c r="L249" s="1"/>
  <c r="F249"/>
  <c r="E250"/>
  <c r="F250"/>
  <c r="E251"/>
  <c r="H251" s="1"/>
  <c r="L251" s="1"/>
  <c r="F251"/>
  <c r="E252"/>
  <c r="F252"/>
  <c r="G133" l="1"/>
  <c r="K133" s="1"/>
  <c r="G131"/>
  <c r="G5"/>
  <c r="K5" s="1"/>
  <c r="G67"/>
  <c r="G59"/>
  <c r="G51"/>
  <c r="G43"/>
  <c r="G211"/>
  <c r="G205"/>
  <c r="G115"/>
  <c r="G235"/>
  <c r="G203"/>
  <c r="G99"/>
  <c r="G71"/>
  <c r="G37"/>
  <c r="K37" s="1"/>
  <c r="G252"/>
  <c r="G123"/>
  <c r="G91"/>
  <c r="G55"/>
  <c r="G21"/>
  <c r="K21" s="1"/>
  <c r="G141"/>
  <c r="G107"/>
  <c r="G237"/>
  <c r="G143"/>
  <c r="K143" s="1"/>
  <c r="G134"/>
  <c r="G151"/>
  <c r="G149"/>
  <c r="G79"/>
  <c r="G63"/>
  <c r="G47"/>
  <c r="G29"/>
  <c r="K29" s="1"/>
  <c r="G13"/>
  <c r="K13" s="1"/>
  <c r="G243"/>
  <c r="G179"/>
  <c r="G173"/>
  <c r="K173" s="1"/>
  <c r="G171"/>
  <c r="H83"/>
  <c r="L83" s="1"/>
  <c r="H75"/>
  <c r="L75" s="1"/>
  <c r="H67"/>
  <c r="L67" s="1"/>
  <c r="H59"/>
  <c r="L59" s="1"/>
  <c r="H51"/>
  <c r="L51" s="1"/>
  <c r="G181"/>
  <c r="G41"/>
  <c r="G245"/>
  <c r="G213"/>
  <c r="G219"/>
  <c r="G189"/>
  <c r="G157"/>
  <c r="K157" s="1"/>
  <c r="G86"/>
  <c r="G33"/>
  <c r="K33" s="1"/>
  <c r="G25"/>
  <c r="K25" s="1"/>
  <c r="G17"/>
  <c r="K17" s="1"/>
  <c r="G9"/>
  <c r="K9" s="1"/>
  <c r="G221"/>
  <c r="G187"/>
  <c r="G229"/>
  <c r="G227"/>
  <c r="G197"/>
  <c r="G195"/>
  <c r="G165"/>
  <c r="I165" s="1"/>
  <c r="G163"/>
  <c r="G135"/>
  <c r="K135" s="1"/>
  <c r="G127"/>
  <c r="G119"/>
  <c r="G111"/>
  <c r="G103"/>
  <c r="G95"/>
  <c r="G87"/>
  <c r="G85"/>
  <c r="G45"/>
  <c r="I45" s="1"/>
  <c r="H43"/>
  <c r="L43" s="1"/>
  <c r="G39"/>
  <c r="G128"/>
  <c r="I128" s="1"/>
  <c r="M128" s="1"/>
  <c r="G124"/>
  <c r="G120"/>
  <c r="G116"/>
  <c r="G112"/>
  <c r="K112" s="1"/>
  <c r="G108"/>
  <c r="G104"/>
  <c r="G100"/>
  <c r="G96"/>
  <c r="I96" s="1"/>
  <c r="M96" s="1"/>
  <c r="G92"/>
  <c r="G88"/>
  <c r="G35"/>
  <c r="G239"/>
  <c r="I239" s="1"/>
  <c r="M239" s="1"/>
  <c r="G215"/>
  <c r="G199"/>
  <c r="G191"/>
  <c r="H133"/>
  <c r="L133" s="1"/>
  <c r="H85"/>
  <c r="L85" s="1"/>
  <c r="G81"/>
  <c r="G77"/>
  <c r="G73"/>
  <c r="K73" s="1"/>
  <c r="G69"/>
  <c r="G65"/>
  <c r="G61"/>
  <c r="G57"/>
  <c r="K57" s="1"/>
  <c r="G53"/>
  <c r="G49"/>
  <c r="I49" s="1"/>
  <c r="M49" s="1"/>
  <c r="G31"/>
  <c r="I31" s="1"/>
  <c r="G27"/>
  <c r="I27" s="1"/>
  <c r="M27" s="1"/>
  <c r="G23"/>
  <c r="I23" s="1"/>
  <c r="G19"/>
  <c r="I19" s="1"/>
  <c r="G15"/>
  <c r="I15" s="1"/>
  <c r="G11"/>
  <c r="I11" s="1"/>
  <c r="M11" s="1"/>
  <c r="G7"/>
  <c r="I7" s="1"/>
  <c r="H252"/>
  <c r="L252" s="1"/>
  <c r="G247"/>
  <c r="G231"/>
  <c r="G223"/>
  <c r="G207"/>
  <c r="G183"/>
  <c r="G175"/>
  <c r="I175" s="1"/>
  <c r="M175" s="1"/>
  <c r="G167"/>
  <c r="G159"/>
  <c r="I159" s="1"/>
  <c r="G153"/>
  <c r="K153" s="1"/>
  <c r="G145"/>
  <c r="I145" s="1"/>
  <c r="M145" s="1"/>
  <c r="G137"/>
  <c r="G132"/>
  <c r="G249"/>
  <c r="I249" s="1"/>
  <c r="M249" s="1"/>
  <c r="G241"/>
  <c r="K241" s="1"/>
  <c r="G233"/>
  <c r="G225"/>
  <c r="G217"/>
  <c r="G209"/>
  <c r="I209" s="1"/>
  <c r="M209" s="1"/>
  <c r="G201"/>
  <c r="G193"/>
  <c r="G185"/>
  <c r="K185" s="1"/>
  <c r="G177"/>
  <c r="K177" s="1"/>
  <c r="G169"/>
  <c r="K169" s="1"/>
  <c r="G161"/>
  <c r="I161" s="1"/>
  <c r="M161" s="1"/>
  <c r="G155"/>
  <c r="G147"/>
  <c r="I147" s="1"/>
  <c r="M147" s="1"/>
  <c r="G139"/>
  <c r="K139" s="1"/>
  <c r="H131"/>
  <c r="L131" s="1"/>
  <c r="G130"/>
  <c r="G129"/>
  <c r="I129" s="1"/>
  <c r="M129" s="1"/>
  <c r="H127"/>
  <c r="L127" s="1"/>
  <c r="G126"/>
  <c r="G125"/>
  <c r="H123"/>
  <c r="L123" s="1"/>
  <c r="G122"/>
  <c r="G121"/>
  <c r="I121" s="1"/>
  <c r="J121" s="1"/>
  <c r="N121" s="1"/>
  <c r="H119"/>
  <c r="L119" s="1"/>
  <c r="G118"/>
  <c r="G117"/>
  <c r="H115"/>
  <c r="L115" s="1"/>
  <c r="G114"/>
  <c r="G113"/>
  <c r="I113" s="1"/>
  <c r="M113" s="1"/>
  <c r="H111"/>
  <c r="L111" s="1"/>
  <c r="G110"/>
  <c r="I110" s="1"/>
  <c r="M110" s="1"/>
  <c r="G109"/>
  <c r="I109" s="1"/>
  <c r="H107"/>
  <c r="L107" s="1"/>
  <c r="G106"/>
  <c r="I106" s="1"/>
  <c r="M106" s="1"/>
  <c r="G105"/>
  <c r="I105" s="1"/>
  <c r="H103"/>
  <c r="L103" s="1"/>
  <c r="G102"/>
  <c r="I102" s="1"/>
  <c r="M102" s="1"/>
  <c r="G101"/>
  <c r="I101" s="1"/>
  <c r="H99"/>
  <c r="L99" s="1"/>
  <c r="G98"/>
  <c r="I98" s="1"/>
  <c r="M98" s="1"/>
  <c r="G97"/>
  <c r="K97" s="1"/>
  <c r="H95"/>
  <c r="L95" s="1"/>
  <c r="G94"/>
  <c r="I94" s="1"/>
  <c r="G93"/>
  <c r="I93" s="1"/>
  <c r="H91"/>
  <c r="L91" s="1"/>
  <c r="G90"/>
  <c r="I90" s="1"/>
  <c r="M90" s="1"/>
  <c r="G89"/>
  <c r="H87"/>
  <c r="L87" s="1"/>
  <c r="G84"/>
  <c r="I84" s="1"/>
  <c r="I171"/>
  <c r="I141"/>
  <c r="I116"/>
  <c r="I115"/>
  <c r="I41"/>
  <c r="I233"/>
  <c r="I225"/>
  <c r="I217"/>
  <c r="M217" s="1"/>
  <c r="I201"/>
  <c r="I193"/>
  <c r="I89"/>
  <c r="I83"/>
  <c r="I79"/>
  <c r="I75"/>
  <c r="M75" s="1"/>
  <c r="I71"/>
  <c r="I67"/>
  <c r="I63"/>
  <c r="I59"/>
  <c r="M59" s="1"/>
  <c r="I55"/>
  <c r="I51"/>
  <c r="I43"/>
  <c r="I243"/>
  <c r="M243" s="1"/>
  <c r="I227"/>
  <c r="I195"/>
  <c r="I181"/>
  <c r="I149"/>
  <c r="I252"/>
  <c r="I235"/>
  <c r="I219"/>
  <c r="M219" s="1"/>
  <c r="I211"/>
  <c r="I203"/>
  <c r="I187"/>
  <c r="I155"/>
  <c r="J155" s="1"/>
  <c r="N155" s="1"/>
  <c r="I137"/>
  <c r="I131"/>
  <c r="I127"/>
  <c r="I125"/>
  <c r="I122"/>
  <c r="I112"/>
  <c r="I81"/>
  <c r="I77"/>
  <c r="I73"/>
  <c r="M73" s="1"/>
  <c r="I69"/>
  <c r="I65"/>
  <c r="I61"/>
  <c r="I57"/>
  <c r="M57" s="1"/>
  <c r="I53"/>
  <c r="I47"/>
  <c r="I39"/>
  <c r="K181"/>
  <c r="K165"/>
  <c r="K149"/>
  <c r="I245"/>
  <c r="I237"/>
  <c r="M237" s="1"/>
  <c r="I229"/>
  <c r="I221"/>
  <c r="I213"/>
  <c r="M213" s="1"/>
  <c r="I205"/>
  <c r="I197"/>
  <c r="I189"/>
  <c r="I183"/>
  <c r="M183" s="1"/>
  <c r="I173"/>
  <c r="I167"/>
  <c r="K161"/>
  <c r="I157"/>
  <c r="I151"/>
  <c r="K141"/>
  <c r="K137"/>
  <c r="I126"/>
  <c r="I120"/>
  <c r="J120" s="1"/>
  <c r="N120" s="1"/>
  <c r="I119"/>
  <c r="I114"/>
  <c r="I86"/>
  <c r="M86" s="1"/>
  <c r="I85"/>
  <c r="K83"/>
  <c r="K81"/>
  <c r="K79"/>
  <c r="K77"/>
  <c r="K75"/>
  <c r="K71"/>
  <c r="K69"/>
  <c r="K67"/>
  <c r="K65"/>
  <c r="K63"/>
  <c r="K61"/>
  <c r="K59"/>
  <c r="K55"/>
  <c r="K53"/>
  <c r="K51"/>
  <c r="K49"/>
  <c r="K47"/>
  <c r="K45"/>
  <c r="K43"/>
  <c r="K41"/>
  <c r="K39"/>
  <c r="I35"/>
  <c r="I247"/>
  <c r="J247" s="1"/>
  <c r="N247" s="1"/>
  <c r="I231"/>
  <c r="J231" s="1"/>
  <c r="N231" s="1"/>
  <c r="I223"/>
  <c r="I215"/>
  <c r="M215" s="1"/>
  <c r="I207"/>
  <c r="I199"/>
  <c r="M199" s="1"/>
  <c r="I191"/>
  <c r="J191" s="1"/>
  <c r="N191" s="1"/>
  <c r="I185"/>
  <c r="I179"/>
  <c r="M179" s="1"/>
  <c r="I169"/>
  <c r="M169" s="1"/>
  <c r="I163"/>
  <c r="I153"/>
  <c r="I143"/>
  <c r="M143" s="1"/>
  <c r="I139"/>
  <c r="I135"/>
  <c r="I130"/>
  <c r="I124"/>
  <c r="I117"/>
  <c r="I108"/>
  <c r="J108" s="1"/>
  <c r="N108" s="1"/>
  <c r="I104"/>
  <c r="I103"/>
  <c r="I100"/>
  <c r="M100" s="1"/>
  <c r="I99"/>
  <c r="I95"/>
  <c r="I92"/>
  <c r="J92" s="1"/>
  <c r="N92" s="1"/>
  <c r="I88"/>
  <c r="I87"/>
  <c r="I37"/>
  <c r="J37" s="1"/>
  <c r="N37" s="1"/>
  <c r="K205"/>
  <c r="K201"/>
  <c r="K197"/>
  <c r="K193"/>
  <c r="K189"/>
  <c r="I33"/>
  <c r="M33" s="1"/>
  <c r="I29"/>
  <c r="I25"/>
  <c r="I21"/>
  <c r="I17"/>
  <c r="M17" s="1"/>
  <c r="I13"/>
  <c r="I9"/>
  <c r="I5"/>
  <c r="I134"/>
  <c r="M134" s="1"/>
  <c r="K207"/>
  <c r="K203"/>
  <c r="K199"/>
  <c r="K195"/>
  <c r="K191"/>
  <c r="K187"/>
  <c r="K183"/>
  <c r="K179"/>
  <c r="K171"/>
  <c r="K167"/>
  <c r="K163"/>
  <c r="K159"/>
  <c r="K155"/>
  <c r="K151"/>
  <c r="K147"/>
  <c r="K31"/>
  <c r="K23"/>
  <c r="K19"/>
  <c r="K15"/>
  <c r="K7"/>
  <c r="I132"/>
  <c r="M132" s="1"/>
  <c r="K252"/>
  <c r="M252"/>
  <c r="H250"/>
  <c r="L250" s="1"/>
  <c r="G250"/>
  <c r="H244"/>
  <c r="L244" s="1"/>
  <c r="G244"/>
  <c r="H242"/>
  <c r="L242" s="1"/>
  <c r="G242"/>
  <c r="H238"/>
  <c r="L238" s="1"/>
  <c r="G238"/>
  <c r="H234"/>
  <c r="L234" s="1"/>
  <c r="G234"/>
  <c r="H232"/>
  <c r="L232" s="1"/>
  <c r="G232"/>
  <c r="H228"/>
  <c r="L228" s="1"/>
  <c r="G228"/>
  <c r="H224"/>
  <c r="L224" s="1"/>
  <c r="G224"/>
  <c r="H220"/>
  <c r="L220" s="1"/>
  <c r="G220"/>
  <c r="H216"/>
  <c r="L216" s="1"/>
  <c r="G216"/>
  <c r="H212"/>
  <c r="L212" s="1"/>
  <c r="G212"/>
  <c r="M247"/>
  <c r="J237"/>
  <c r="N237" s="1"/>
  <c r="M223"/>
  <c r="J221"/>
  <c r="N221" s="1"/>
  <c r="M221"/>
  <c r="G251"/>
  <c r="I251" s="1"/>
  <c r="J207"/>
  <c r="N207" s="1"/>
  <c r="J187"/>
  <c r="N187" s="1"/>
  <c r="J171"/>
  <c r="N171" s="1"/>
  <c r="J167"/>
  <c r="N167" s="1"/>
  <c r="J151"/>
  <c r="N151" s="1"/>
  <c r="J139"/>
  <c r="N139" s="1"/>
  <c r="J135"/>
  <c r="N135" s="1"/>
  <c r="H248"/>
  <c r="L248" s="1"/>
  <c r="G248"/>
  <c r="H246"/>
  <c r="L246" s="1"/>
  <c r="G246"/>
  <c r="H240"/>
  <c r="L240" s="1"/>
  <c r="G240"/>
  <c r="H236"/>
  <c r="L236" s="1"/>
  <c r="G236"/>
  <c r="H230"/>
  <c r="L230" s="1"/>
  <c r="G230"/>
  <c r="H226"/>
  <c r="L226" s="1"/>
  <c r="G226"/>
  <c r="H222"/>
  <c r="L222" s="1"/>
  <c r="G222"/>
  <c r="H218"/>
  <c r="L218" s="1"/>
  <c r="G218"/>
  <c r="H214"/>
  <c r="L214" s="1"/>
  <c r="G214"/>
  <c r="M245"/>
  <c r="J235"/>
  <c r="N235" s="1"/>
  <c r="M235"/>
  <c r="M233"/>
  <c r="M229"/>
  <c r="J227"/>
  <c r="N227" s="1"/>
  <c r="M227"/>
  <c r="M225"/>
  <c r="J219"/>
  <c r="N219" s="1"/>
  <c r="M211"/>
  <c r="J205"/>
  <c r="N205" s="1"/>
  <c r="K249"/>
  <c r="K247"/>
  <c r="K245"/>
  <c r="K243"/>
  <c r="K239"/>
  <c r="K237"/>
  <c r="K235"/>
  <c r="K233"/>
  <c r="K231"/>
  <c r="K229"/>
  <c r="K227"/>
  <c r="K225"/>
  <c r="K223"/>
  <c r="K221"/>
  <c r="K219"/>
  <c r="K217"/>
  <c r="K215"/>
  <c r="K213"/>
  <c r="K211"/>
  <c r="M119"/>
  <c r="K119"/>
  <c r="M115"/>
  <c r="K115"/>
  <c r="K111"/>
  <c r="M85"/>
  <c r="K85"/>
  <c r="G210"/>
  <c r="I210" s="1"/>
  <c r="G208"/>
  <c r="I208" s="1"/>
  <c r="M207"/>
  <c r="G206"/>
  <c r="I206" s="1"/>
  <c r="M205"/>
  <c r="G204"/>
  <c r="I204" s="1"/>
  <c r="M203"/>
  <c r="G202"/>
  <c r="I202" s="1"/>
  <c r="M201"/>
  <c r="G200"/>
  <c r="I200" s="1"/>
  <c r="G198"/>
  <c r="I198" s="1"/>
  <c r="M197"/>
  <c r="G196"/>
  <c r="I196" s="1"/>
  <c r="M195"/>
  <c r="G194"/>
  <c r="I194" s="1"/>
  <c r="M193"/>
  <c r="G192"/>
  <c r="I192" s="1"/>
  <c r="M191"/>
  <c r="G190"/>
  <c r="I190" s="1"/>
  <c r="M189"/>
  <c r="G188"/>
  <c r="I188" s="1"/>
  <c r="M187"/>
  <c r="G186"/>
  <c r="I186" s="1"/>
  <c r="M185"/>
  <c r="G184"/>
  <c r="I184" s="1"/>
  <c r="G182"/>
  <c r="I182" s="1"/>
  <c r="M181"/>
  <c r="G180"/>
  <c r="I180" s="1"/>
  <c r="G178"/>
  <c r="I178" s="1"/>
  <c r="G176"/>
  <c r="I176" s="1"/>
  <c r="G174"/>
  <c r="I174" s="1"/>
  <c r="M173"/>
  <c r="G172"/>
  <c r="I172" s="1"/>
  <c r="M171"/>
  <c r="G170"/>
  <c r="I170" s="1"/>
  <c r="G168"/>
  <c r="I168" s="1"/>
  <c r="M167"/>
  <c r="G166"/>
  <c r="I166" s="1"/>
  <c r="M165"/>
  <c r="G164"/>
  <c r="I164" s="1"/>
  <c r="M163"/>
  <c r="G162"/>
  <c r="I162" s="1"/>
  <c r="G160"/>
  <c r="I160" s="1"/>
  <c r="M159"/>
  <c r="G158"/>
  <c r="I158" s="1"/>
  <c r="M157"/>
  <c r="G156"/>
  <c r="I156" s="1"/>
  <c r="G154"/>
  <c r="I154" s="1"/>
  <c r="M153"/>
  <c r="G152"/>
  <c r="I152" s="1"/>
  <c r="M151"/>
  <c r="G150"/>
  <c r="I150" s="1"/>
  <c r="M149"/>
  <c r="G148"/>
  <c r="I148" s="1"/>
  <c r="G146"/>
  <c r="I146" s="1"/>
  <c r="G144"/>
  <c r="I144" s="1"/>
  <c r="G142"/>
  <c r="I142" s="1"/>
  <c r="M141"/>
  <c r="G140"/>
  <c r="I140" s="1"/>
  <c r="M139"/>
  <c r="G138"/>
  <c r="I138" s="1"/>
  <c r="M137"/>
  <c r="G136"/>
  <c r="I136" s="1"/>
  <c r="M135"/>
  <c r="L130"/>
  <c r="L128"/>
  <c r="L126"/>
  <c r="L124"/>
  <c r="L122"/>
  <c r="L120"/>
  <c r="J31"/>
  <c r="N31" s="1"/>
  <c r="J23"/>
  <c r="N23" s="1"/>
  <c r="J15"/>
  <c r="N15" s="1"/>
  <c r="J7"/>
  <c r="N7" s="1"/>
  <c r="K130"/>
  <c r="M130"/>
  <c r="K126"/>
  <c r="M126"/>
  <c r="K124"/>
  <c r="M124"/>
  <c r="K122"/>
  <c r="M122"/>
  <c r="K120"/>
  <c r="M120"/>
  <c r="K116"/>
  <c r="K86"/>
  <c r="J86"/>
  <c r="N86" s="1"/>
  <c r="K134"/>
  <c r="K132"/>
  <c r="M131"/>
  <c r="K131"/>
  <c r="M127"/>
  <c r="K127"/>
  <c r="M125"/>
  <c r="K125"/>
  <c r="K123"/>
  <c r="K121"/>
  <c r="J117"/>
  <c r="N117" s="1"/>
  <c r="M117"/>
  <c r="K117"/>
  <c r="J109"/>
  <c r="N109" s="1"/>
  <c r="M109"/>
  <c r="K109"/>
  <c r="K107"/>
  <c r="J105"/>
  <c r="N105" s="1"/>
  <c r="M105"/>
  <c r="K105"/>
  <c r="M103"/>
  <c r="K103"/>
  <c r="J101"/>
  <c r="N101" s="1"/>
  <c r="M101"/>
  <c r="K101"/>
  <c r="J99"/>
  <c r="N99" s="1"/>
  <c r="M99"/>
  <c r="K99"/>
  <c r="M95"/>
  <c r="K95"/>
  <c r="K93"/>
  <c r="K91"/>
  <c r="J89"/>
  <c r="N89" s="1"/>
  <c r="M89"/>
  <c r="K89"/>
  <c r="M87"/>
  <c r="K87"/>
  <c r="J77"/>
  <c r="N77" s="1"/>
  <c r="J69"/>
  <c r="N69" s="1"/>
  <c r="J61"/>
  <c r="N61" s="1"/>
  <c r="J53"/>
  <c r="N53" s="1"/>
  <c r="J45"/>
  <c r="N45" s="1"/>
  <c r="K114"/>
  <c r="M114"/>
  <c r="K110"/>
  <c r="K108"/>
  <c r="K106"/>
  <c r="K104"/>
  <c r="M104"/>
  <c r="K100"/>
  <c r="K98"/>
  <c r="K96"/>
  <c r="K94"/>
  <c r="K92"/>
  <c r="K90"/>
  <c r="K88"/>
  <c r="M88"/>
  <c r="M35"/>
  <c r="K35"/>
  <c r="M83"/>
  <c r="G82"/>
  <c r="I82" s="1"/>
  <c r="M81"/>
  <c r="G80"/>
  <c r="I80" s="1"/>
  <c r="M79"/>
  <c r="G78"/>
  <c r="I78" s="1"/>
  <c r="M77"/>
  <c r="G76"/>
  <c r="I76" s="1"/>
  <c r="G74"/>
  <c r="I74" s="1"/>
  <c r="G72"/>
  <c r="I72" s="1"/>
  <c r="M71"/>
  <c r="G70"/>
  <c r="I70" s="1"/>
  <c r="M69"/>
  <c r="G68"/>
  <c r="I68" s="1"/>
  <c r="M67"/>
  <c r="G66"/>
  <c r="I66" s="1"/>
  <c r="M65"/>
  <c r="G64"/>
  <c r="I64" s="1"/>
  <c r="M63"/>
  <c r="G62"/>
  <c r="I62" s="1"/>
  <c r="M61"/>
  <c r="G60"/>
  <c r="I60" s="1"/>
  <c r="G58"/>
  <c r="I58" s="1"/>
  <c r="G56"/>
  <c r="I56" s="1"/>
  <c r="M55"/>
  <c r="G54"/>
  <c r="I54" s="1"/>
  <c r="M53"/>
  <c r="G52"/>
  <c r="I52" s="1"/>
  <c r="M51"/>
  <c r="G50"/>
  <c r="I50" s="1"/>
  <c r="G48"/>
  <c r="I48" s="1"/>
  <c r="M47"/>
  <c r="G46"/>
  <c r="I46" s="1"/>
  <c r="M45"/>
  <c r="G44"/>
  <c r="I44" s="1"/>
  <c r="M43"/>
  <c r="G42"/>
  <c r="I42" s="1"/>
  <c r="M41"/>
  <c r="G40"/>
  <c r="I40" s="1"/>
  <c r="M39"/>
  <c r="G38"/>
  <c r="I38" s="1"/>
  <c r="G36"/>
  <c r="I36" s="1"/>
  <c r="G34"/>
  <c r="I34" s="1"/>
  <c r="G32"/>
  <c r="I32" s="1"/>
  <c r="M31"/>
  <c r="G30"/>
  <c r="I30" s="1"/>
  <c r="M29"/>
  <c r="G28"/>
  <c r="I28" s="1"/>
  <c r="G26"/>
  <c r="I26" s="1"/>
  <c r="M25"/>
  <c r="G24"/>
  <c r="I24" s="1"/>
  <c r="M23"/>
  <c r="G22"/>
  <c r="I22" s="1"/>
  <c r="M21"/>
  <c r="G20"/>
  <c r="I20" s="1"/>
  <c r="M19"/>
  <c r="G18"/>
  <c r="I18" s="1"/>
  <c r="G16"/>
  <c r="I16" s="1"/>
  <c r="M15"/>
  <c r="G14"/>
  <c r="I14" s="1"/>
  <c r="M13"/>
  <c r="G12"/>
  <c r="I12" s="1"/>
  <c r="G10"/>
  <c r="I10" s="1"/>
  <c r="M9"/>
  <c r="G8"/>
  <c r="I8" s="1"/>
  <c r="M7"/>
  <c r="G6"/>
  <c r="I6" s="1"/>
  <c r="M5"/>
  <c r="G4"/>
  <c r="I4" s="1"/>
  <c r="F3"/>
  <c r="E3"/>
  <c r="H3" s="1"/>
  <c r="L3" s="1"/>
  <c r="H10" i="7"/>
  <c r="F10"/>
  <c r="D10"/>
  <c r="B10"/>
  <c r="H5"/>
  <c r="F5"/>
  <c r="D5"/>
  <c r="O155" i="6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14"/>
  <c r="O13"/>
  <c r="O12"/>
  <c r="O11"/>
  <c r="O10"/>
  <c r="O9"/>
  <c r="O8"/>
  <c r="O7"/>
  <c r="O6"/>
  <c r="O5"/>
  <c r="O4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F22" i="7" s="1"/>
  <c r="L14" i="6"/>
  <c r="L13"/>
  <c r="L12"/>
  <c r="L11"/>
  <c r="L10"/>
  <c r="L9"/>
  <c r="L8"/>
  <c r="L7"/>
  <c r="L6"/>
  <c r="L5"/>
  <c r="L4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4"/>
  <c r="B22" i="7" l="1"/>
  <c r="B25" s="1"/>
  <c r="D22"/>
  <c r="H22"/>
  <c r="F6"/>
  <c r="F9" s="1"/>
  <c r="H25"/>
  <c r="D6"/>
  <c r="F25"/>
  <c r="B6"/>
  <c r="B9" s="1"/>
  <c r="D25"/>
  <c r="H6"/>
  <c r="H9" s="1"/>
  <c r="I177" i="8"/>
  <c r="M177" s="1"/>
  <c r="J179"/>
  <c r="N179" s="1"/>
  <c r="M94"/>
  <c r="J94"/>
  <c r="N94" s="1"/>
  <c r="I111"/>
  <c r="J93"/>
  <c r="N93" s="1"/>
  <c r="M93"/>
  <c r="G3"/>
  <c r="K3" s="1"/>
  <c r="J102"/>
  <c r="N102" s="1"/>
  <c r="J84"/>
  <c r="N84" s="1"/>
  <c r="M84"/>
  <c r="M108"/>
  <c r="M121"/>
  <c r="J134"/>
  <c r="N134" s="1"/>
  <c r="M155"/>
  <c r="J243"/>
  <c r="N243" s="1"/>
  <c r="K175"/>
  <c r="K209"/>
  <c r="I91"/>
  <c r="M91" s="1"/>
  <c r="I107"/>
  <c r="M107" s="1"/>
  <c r="I123"/>
  <c r="M123" s="1"/>
  <c r="I241"/>
  <c r="M241" s="1"/>
  <c r="M92"/>
  <c r="K102"/>
  <c r="K118"/>
  <c r="K129"/>
  <c r="J129"/>
  <c r="N129" s="1"/>
  <c r="K11"/>
  <c r="K27"/>
  <c r="I118"/>
  <c r="M118" s="1"/>
  <c r="I97"/>
  <c r="M97" s="1"/>
  <c r="K84"/>
  <c r="K113"/>
  <c r="K128"/>
  <c r="J213"/>
  <c r="N213" s="1"/>
  <c r="M231"/>
  <c r="I133"/>
  <c r="M133" s="1"/>
  <c r="K145"/>
  <c r="M37"/>
  <c r="J100"/>
  <c r="N100" s="1"/>
  <c r="I218"/>
  <c r="I226"/>
  <c r="M226" s="1"/>
  <c r="I236"/>
  <c r="M236" s="1"/>
  <c r="I246"/>
  <c r="M246" s="1"/>
  <c r="I216"/>
  <c r="I224"/>
  <c r="M224" s="1"/>
  <c r="I232"/>
  <c r="M232" s="1"/>
  <c r="I238"/>
  <c r="M238" s="1"/>
  <c r="I244"/>
  <c r="M244" s="1"/>
  <c r="J132"/>
  <c r="N132" s="1"/>
  <c r="I214"/>
  <c r="M214" s="1"/>
  <c r="I222"/>
  <c r="M222" s="1"/>
  <c r="I230"/>
  <c r="M230" s="1"/>
  <c r="I240"/>
  <c r="M240" s="1"/>
  <c r="I248"/>
  <c r="I212"/>
  <c r="M212" s="1"/>
  <c r="I220"/>
  <c r="J220" s="1"/>
  <c r="N220" s="1"/>
  <c r="I228"/>
  <c r="M228" s="1"/>
  <c r="I234"/>
  <c r="I242"/>
  <c r="M242" s="1"/>
  <c r="I250"/>
  <c r="J250" s="1"/>
  <c r="N250" s="1"/>
  <c r="I3"/>
  <c r="M3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M116"/>
  <c r="J116"/>
  <c r="N116" s="1"/>
  <c r="K218"/>
  <c r="M218"/>
  <c r="K226"/>
  <c r="J236"/>
  <c r="N236" s="1"/>
  <c r="K236"/>
  <c r="K246"/>
  <c r="K251"/>
  <c r="M251"/>
  <c r="K216"/>
  <c r="M216"/>
  <c r="K224"/>
  <c r="K232"/>
  <c r="K238"/>
  <c r="K244"/>
  <c r="J35"/>
  <c r="N35" s="1"/>
  <c r="J90"/>
  <c r="N90" s="1"/>
  <c r="J98"/>
  <c r="N98" s="1"/>
  <c r="J106"/>
  <c r="N106" s="1"/>
  <c r="J39"/>
  <c r="N39" s="1"/>
  <c r="J47"/>
  <c r="N47" s="1"/>
  <c r="J55"/>
  <c r="N55" s="1"/>
  <c r="J63"/>
  <c r="N63" s="1"/>
  <c r="J71"/>
  <c r="N71" s="1"/>
  <c r="J79"/>
  <c r="N79" s="1"/>
  <c r="J9"/>
  <c r="N9" s="1"/>
  <c r="J17"/>
  <c r="N17" s="1"/>
  <c r="J25"/>
  <c r="N25" s="1"/>
  <c r="J33"/>
  <c r="N33" s="1"/>
  <c r="J85"/>
  <c r="N85" s="1"/>
  <c r="J145"/>
  <c r="N145" s="1"/>
  <c r="J181"/>
  <c r="N181" s="1"/>
  <c r="J122"/>
  <c r="N122" s="1"/>
  <c r="J153"/>
  <c r="N153" s="1"/>
  <c r="J185"/>
  <c r="N185" s="1"/>
  <c r="J252"/>
  <c r="N252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26"/>
  <c r="N126" s="1"/>
  <c r="J173"/>
  <c r="N173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J230"/>
  <c r="N230" s="1"/>
  <c r="K230"/>
  <c r="K240"/>
  <c r="K248"/>
  <c r="M248"/>
  <c r="K212"/>
  <c r="K220"/>
  <c r="M220"/>
  <c r="J228"/>
  <c r="N228" s="1"/>
  <c r="K228"/>
  <c r="K234"/>
  <c r="M234"/>
  <c r="K242"/>
  <c r="K250"/>
  <c r="M250"/>
  <c r="J43"/>
  <c r="N43" s="1"/>
  <c r="J51"/>
  <c r="N51" s="1"/>
  <c r="J59"/>
  <c r="N59" s="1"/>
  <c r="J67"/>
  <c r="N67" s="1"/>
  <c r="J75"/>
  <c r="N75" s="1"/>
  <c r="J83"/>
  <c r="N83" s="1"/>
  <c r="J5"/>
  <c r="N5" s="1"/>
  <c r="J13"/>
  <c r="N13" s="1"/>
  <c r="J21"/>
  <c r="N21" s="1"/>
  <c r="J29"/>
  <c r="N29" s="1"/>
  <c r="J115"/>
  <c r="N115" s="1"/>
  <c r="J110"/>
  <c r="N110" s="1"/>
  <c r="J128"/>
  <c r="N128" s="1"/>
  <c r="J127"/>
  <c r="N127" s="1"/>
  <c r="J161"/>
  <c r="N161" s="1"/>
  <c r="J197"/>
  <c r="N197" s="1"/>
  <c r="J130"/>
  <c r="N130" s="1"/>
  <c r="J147"/>
  <c r="N147" s="1"/>
  <c r="J163"/>
  <c r="N163" s="1"/>
  <c r="J183"/>
  <c r="N183" s="1"/>
  <c r="J199"/>
  <c r="N199" s="1"/>
  <c r="J124"/>
  <c r="N124" s="1"/>
  <c r="J141"/>
  <c r="N141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88"/>
  <c r="N88" s="1"/>
  <c r="J96"/>
  <c r="N96" s="1"/>
  <c r="J104"/>
  <c r="N104" s="1"/>
  <c r="J41"/>
  <c r="N41" s="1"/>
  <c r="J49"/>
  <c r="N49" s="1"/>
  <c r="J57"/>
  <c r="N57" s="1"/>
  <c r="J65"/>
  <c r="N65" s="1"/>
  <c r="J73"/>
  <c r="N73" s="1"/>
  <c r="J81"/>
  <c r="N81" s="1"/>
  <c r="J87"/>
  <c r="N87" s="1"/>
  <c r="J95"/>
  <c r="N95" s="1"/>
  <c r="J103"/>
  <c r="N103" s="1"/>
  <c r="J113"/>
  <c r="N113" s="1"/>
  <c r="J11"/>
  <c r="N11" s="1"/>
  <c r="J19"/>
  <c r="N19" s="1"/>
  <c r="J27"/>
  <c r="N27" s="1"/>
  <c r="J119"/>
  <c r="N119" s="1"/>
  <c r="J203"/>
  <c r="N203" s="1"/>
  <c r="J157"/>
  <c r="N157" s="1"/>
  <c r="J189"/>
  <c r="N189" s="1"/>
  <c r="J211"/>
  <c r="N211" s="1"/>
  <c r="J215"/>
  <c r="N215" s="1"/>
  <c r="J225"/>
  <c r="N225" s="1"/>
  <c r="J229"/>
  <c r="N229" s="1"/>
  <c r="J233"/>
  <c r="N233" s="1"/>
  <c r="J239"/>
  <c r="N239" s="1"/>
  <c r="J245"/>
  <c r="N245" s="1"/>
  <c r="J125"/>
  <c r="N125" s="1"/>
  <c r="J143"/>
  <c r="N143" s="1"/>
  <c r="J159"/>
  <c r="N159" s="1"/>
  <c r="J175"/>
  <c r="N175" s="1"/>
  <c r="J195"/>
  <c r="N195" s="1"/>
  <c r="J114"/>
  <c r="N114" s="1"/>
  <c r="J137"/>
  <c r="N137" s="1"/>
  <c r="J165"/>
  <c r="N165" s="1"/>
  <c r="J193"/>
  <c r="N193" s="1"/>
  <c r="J217"/>
  <c r="N217" s="1"/>
  <c r="J223"/>
  <c r="N223" s="1"/>
  <c r="J249"/>
  <c r="N249" s="1"/>
  <c r="D9" i="7"/>
  <c r="J241" i="8" l="1"/>
  <c r="N241" s="1"/>
  <c r="J240"/>
  <c r="N240" s="1"/>
  <c r="J111"/>
  <c r="N111" s="1"/>
  <c r="M111"/>
  <c r="J133"/>
  <c r="N133" s="1"/>
  <c r="J91"/>
  <c r="N91" s="1"/>
  <c r="J97"/>
  <c r="N97" s="1"/>
  <c r="J118"/>
  <c r="N118" s="1"/>
  <c r="J123"/>
  <c r="N123" s="1"/>
  <c r="J107"/>
  <c r="N107" s="1"/>
  <c r="J224"/>
  <c r="N224" s="1"/>
  <c r="J3"/>
  <c r="N3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6" s="1"/>
  <c r="K4" i="2"/>
  <c r="L4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7"/>
  <c r="L67" s="1"/>
  <c r="K68"/>
  <c r="L68" s="1"/>
  <c r="K69"/>
  <c r="L69" s="1"/>
  <c r="K70"/>
  <c r="L70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K79"/>
  <c r="L79" s="1"/>
  <c r="K80"/>
  <c r="L80" s="1"/>
  <c r="K81"/>
  <c r="L81" s="1"/>
  <c r="K82"/>
  <c r="L82" s="1"/>
  <c r="K83"/>
  <c r="L83" s="1"/>
  <c r="K84"/>
  <c r="L84" s="1"/>
  <c r="K85"/>
  <c r="L85" s="1"/>
  <c r="K86"/>
  <c r="L86" s="1"/>
  <c r="K87"/>
  <c r="L87" s="1"/>
  <c r="K88"/>
  <c r="L88" s="1"/>
  <c r="K89"/>
  <c r="L89" s="1"/>
  <c r="K90"/>
  <c r="L90" s="1"/>
  <c r="K91"/>
  <c r="L91" s="1"/>
  <c r="K92"/>
  <c r="L92" s="1"/>
  <c r="K93"/>
  <c r="L93" s="1"/>
  <c r="K94"/>
  <c r="L94" s="1"/>
  <c r="K95"/>
  <c r="L95" s="1"/>
  <c r="K96"/>
  <c r="L96" s="1"/>
  <c r="K97"/>
  <c r="L97" s="1"/>
  <c r="K98"/>
  <c r="L98" s="1"/>
  <c r="K99"/>
  <c r="L99" s="1"/>
  <c r="K100"/>
  <c r="L100" s="1"/>
  <c r="K101"/>
  <c r="L101" s="1"/>
  <c r="K102"/>
  <c r="L102" s="1"/>
  <c r="K103"/>
  <c r="L103" s="1"/>
  <c r="K104"/>
  <c r="L104" s="1"/>
  <c r="K105"/>
  <c r="L105" s="1"/>
  <c r="K106"/>
  <c r="L106" s="1"/>
  <c r="K107"/>
  <c r="L107" s="1"/>
  <c r="K108"/>
  <c r="L108" s="1"/>
  <c r="K109"/>
  <c r="L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L118" s="1"/>
  <c r="K119"/>
  <c r="L119" s="1"/>
  <c r="K120"/>
  <c r="L120" s="1"/>
  <c r="K121"/>
  <c r="L121" s="1"/>
  <c r="K122"/>
  <c r="L122" s="1"/>
  <c r="K123"/>
  <c r="L123" s="1"/>
  <c r="K124"/>
  <c r="L124" s="1"/>
  <c r="K125"/>
  <c r="L125" s="1"/>
  <c r="K126"/>
  <c r="L126" s="1"/>
  <c r="K127"/>
  <c r="L127" s="1"/>
  <c r="K128"/>
  <c r="L128" s="1"/>
  <c r="K129"/>
  <c r="L129" s="1"/>
  <c r="K130"/>
  <c r="L130" s="1"/>
  <c r="K131"/>
  <c r="L131" s="1"/>
  <c r="K132"/>
  <c r="L132" s="1"/>
  <c r="K133"/>
  <c r="L133" s="1"/>
  <c r="K134"/>
  <c r="L134" s="1"/>
  <c r="K135"/>
  <c r="L135" s="1"/>
  <c r="K136"/>
  <c r="L136" s="1"/>
  <c r="K137"/>
  <c r="L137" s="1"/>
  <c r="K138"/>
  <c r="L138" s="1"/>
  <c r="K139"/>
  <c r="L139" s="1"/>
  <c r="K140"/>
  <c r="L140" s="1"/>
  <c r="K141"/>
  <c r="L141" s="1"/>
  <c r="K142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53"/>
  <c r="L153" s="1"/>
  <c r="K154"/>
  <c r="L154" s="1"/>
  <c r="K155"/>
  <c r="L155" s="1"/>
  <c r="K156"/>
  <c r="L156" s="1"/>
  <c r="K157"/>
  <c r="L157" s="1"/>
  <c r="K158"/>
  <c r="L158" s="1"/>
  <c r="K159"/>
  <c r="L159" s="1"/>
  <c r="K160"/>
  <c r="L160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K182"/>
  <c r="L182" s="1"/>
  <c r="K183"/>
  <c r="L183" s="1"/>
  <c r="K184"/>
  <c r="L184" s="1"/>
  <c r="K185"/>
  <c r="L185" s="1"/>
  <c r="K186"/>
  <c r="L186" s="1"/>
  <c r="K187"/>
  <c r="L187" s="1"/>
  <c r="K188"/>
  <c r="L188" s="1"/>
  <c r="K189"/>
  <c r="L189" s="1"/>
  <c r="K190"/>
  <c r="L190" s="1"/>
  <c r="K191"/>
  <c r="L191" s="1"/>
  <c r="K192"/>
  <c r="L192" s="1"/>
  <c r="K193"/>
  <c r="L193" s="1"/>
  <c r="K194"/>
  <c r="L194" s="1"/>
  <c r="K195"/>
  <c r="L195" s="1"/>
  <c r="K196"/>
  <c r="L196" s="1"/>
  <c r="K197"/>
  <c r="L197" s="1"/>
  <c r="K198"/>
  <c r="L198" s="1"/>
  <c r="K199"/>
  <c r="L199" s="1"/>
  <c r="K200"/>
  <c r="L200" s="1"/>
  <c r="K201"/>
  <c r="L201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2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3"/>
  <c r="G4"/>
  <c r="G5"/>
  <c r="H5" s="1"/>
  <c r="G6"/>
  <c r="G7"/>
  <c r="H7" s="1"/>
  <c r="G8"/>
  <c r="G9"/>
  <c r="H9" s="1"/>
  <c r="G10"/>
  <c r="G11"/>
  <c r="H11" s="1"/>
  <c r="G12"/>
  <c r="G13"/>
  <c r="H13" s="1"/>
  <c r="G14"/>
  <c r="G15"/>
  <c r="H15" s="1"/>
  <c r="G16"/>
  <c r="G17"/>
  <c r="H17" s="1"/>
  <c r="G18"/>
  <c r="G19"/>
  <c r="H19" s="1"/>
  <c r="G20"/>
  <c r="G21"/>
  <c r="H21" s="1"/>
  <c r="G22"/>
  <c r="G23"/>
  <c r="H23" s="1"/>
  <c r="G24"/>
  <c r="G25"/>
  <c r="H25" s="1"/>
  <c r="G26"/>
  <c r="G27"/>
  <c r="G28"/>
  <c r="G29"/>
  <c r="H29" s="1"/>
  <c r="G30"/>
  <c r="G31"/>
  <c r="H31" s="1"/>
  <c r="G32"/>
  <c r="G33"/>
  <c r="H33" s="1"/>
  <c r="G34"/>
  <c r="G35"/>
  <c r="H35" s="1"/>
  <c r="G36"/>
  <c r="G37"/>
  <c r="H37" s="1"/>
  <c r="G38"/>
  <c r="G39"/>
  <c r="H39" s="1"/>
  <c r="G40"/>
  <c r="G41"/>
  <c r="H41" s="1"/>
  <c r="G42"/>
  <c r="G43"/>
  <c r="H43" s="1"/>
  <c r="G44"/>
  <c r="G45"/>
  <c r="H45" s="1"/>
  <c r="G46"/>
  <c r="G47"/>
  <c r="H47" s="1"/>
  <c r="G48"/>
  <c r="G49"/>
  <c r="H49" s="1"/>
  <c r="G50"/>
  <c r="G51"/>
  <c r="H51" s="1"/>
  <c r="G52"/>
  <c r="G53"/>
  <c r="H53" s="1"/>
  <c r="G54"/>
  <c r="G55"/>
  <c r="H55" s="1"/>
  <c r="G56"/>
  <c r="G57"/>
  <c r="H57" s="1"/>
  <c r="G58"/>
  <c r="G59"/>
  <c r="H59" s="1"/>
  <c r="G60"/>
  <c r="G61"/>
  <c r="H61" s="1"/>
  <c r="G62"/>
  <c r="G63"/>
  <c r="H63" s="1"/>
  <c r="G64"/>
  <c r="G65"/>
  <c r="H65" s="1"/>
  <c r="G66"/>
  <c r="G67"/>
  <c r="H67" s="1"/>
  <c r="G68"/>
  <c r="G69"/>
  <c r="H69" s="1"/>
  <c r="G70"/>
  <c r="G71"/>
  <c r="H71" s="1"/>
  <c r="G72"/>
  <c r="G73"/>
  <c r="H73" s="1"/>
  <c r="G74"/>
  <c r="G75"/>
  <c r="H75" s="1"/>
  <c r="G76"/>
  <c r="G77"/>
  <c r="H77" s="1"/>
  <c r="G78"/>
  <c r="G79"/>
  <c r="H79" s="1"/>
  <c r="G80"/>
  <c r="G81"/>
  <c r="H81" s="1"/>
  <c r="G82"/>
  <c r="G83"/>
  <c r="H83" s="1"/>
  <c r="G84"/>
  <c r="G85"/>
  <c r="H85" s="1"/>
  <c r="G86"/>
  <c r="G87"/>
  <c r="H87" s="1"/>
  <c r="G88"/>
  <c r="G89"/>
  <c r="H89" s="1"/>
  <c r="G90"/>
  <c r="G91"/>
  <c r="G92"/>
  <c r="G93"/>
  <c r="H93" s="1"/>
  <c r="G94"/>
  <c r="G95"/>
  <c r="H95" s="1"/>
  <c r="G96"/>
  <c r="G97"/>
  <c r="H97" s="1"/>
  <c r="G98"/>
  <c r="G99"/>
  <c r="H99" s="1"/>
  <c r="G100"/>
  <c r="G101"/>
  <c r="H101" s="1"/>
  <c r="G102"/>
  <c r="G103"/>
  <c r="H103" s="1"/>
  <c r="G104"/>
  <c r="G105"/>
  <c r="H105" s="1"/>
  <c r="G106"/>
  <c r="G107"/>
  <c r="H107" s="1"/>
  <c r="G108"/>
  <c r="G109"/>
  <c r="H109" s="1"/>
  <c r="G110"/>
  <c r="G111"/>
  <c r="H111" s="1"/>
  <c r="G112"/>
  <c r="G113"/>
  <c r="H113" s="1"/>
  <c r="G114"/>
  <c r="G115"/>
  <c r="H115" s="1"/>
  <c r="G116"/>
  <c r="G117"/>
  <c r="H117" s="1"/>
  <c r="G118"/>
  <c r="G119"/>
  <c r="H119" s="1"/>
  <c r="G120"/>
  <c r="G121"/>
  <c r="H121" s="1"/>
  <c r="G122"/>
  <c r="G123"/>
  <c r="H123" s="1"/>
  <c r="G124"/>
  <c r="G125"/>
  <c r="H125" s="1"/>
  <c r="G126"/>
  <c r="G127"/>
  <c r="H127" s="1"/>
  <c r="G128"/>
  <c r="G129"/>
  <c r="H129" s="1"/>
  <c r="G130"/>
  <c r="G131"/>
  <c r="H131" s="1"/>
  <c r="G132"/>
  <c r="G133"/>
  <c r="H133" s="1"/>
  <c r="G134"/>
  <c r="G135"/>
  <c r="H135" s="1"/>
  <c r="G136"/>
  <c r="G137"/>
  <c r="H137" s="1"/>
  <c r="G138"/>
  <c r="G139"/>
  <c r="H139" s="1"/>
  <c r="G140"/>
  <c r="G141"/>
  <c r="H141" s="1"/>
  <c r="G142"/>
  <c r="G143"/>
  <c r="H143" s="1"/>
  <c r="G144"/>
  <c r="G145"/>
  <c r="H145" s="1"/>
  <c r="G146"/>
  <c r="G147"/>
  <c r="H147" s="1"/>
  <c r="G148"/>
  <c r="G149"/>
  <c r="H149" s="1"/>
  <c r="G150"/>
  <c r="G151"/>
  <c r="H151" s="1"/>
  <c r="G152"/>
  <c r="G153"/>
  <c r="H153" s="1"/>
  <c r="G154"/>
  <c r="G155"/>
  <c r="G156"/>
  <c r="G157"/>
  <c r="H157" s="1"/>
  <c r="G158"/>
  <c r="G159"/>
  <c r="H159" s="1"/>
  <c r="G160"/>
  <c r="G161"/>
  <c r="H161" s="1"/>
  <c r="G162"/>
  <c r="G163"/>
  <c r="H163" s="1"/>
  <c r="G164"/>
  <c r="G165"/>
  <c r="H165" s="1"/>
  <c r="G166"/>
  <c r="G167"/>
  <c r="H167" s="1"/>
  <c r="G168"/>
  <c r="G169"/>
  <c r="H169" s="1"/>
  <c r="G170"/>
  <c r="G171"/>
  <c r="H171" s="1"/>
  <c r="G172"/>
  <c r="G173"/>
  <c r="H173" s="1"/>
  <c r="G174"/>
  <c r="G175"/>
  <c r="H175" s="1"/>
  <c r="G176"/>
  <c r="G177"/>
  <c r="H177" s="1"/>
  <c r="G178"/>
  <c r="G179"/>
  <c r="H179" s="1"/>
  <c r="G180"/>
  <c r="G181"/>
  <c r="H181" s="1"/>
  <c r="G182"/>
  <c r="G183"/>
  <c r="H183" s="1"/>
  <c r="G184"/>
  <c r="G185"/>
  <c r="H185" s="1"/>
  <c r="G186"/>
  <c r="G187"/>
  <c r="H187" s="1"/>
  <c r="G188"/>
  <c r="G189"/>
  <c r="H189" s="1"/>
  <c r="G190"/>
  <c r="G191"/>
  <c r="H191" s="1"/>
  <c r="G192"/>
  <c r="G193"/>
  <c r="H193" s="1"/>
  <c r="G194"/>
  <c r="G195"/>
  <c r="H195" s="1"/>
  <c r="G196"/>
  <c r="G197"/>
  <c r="H197" s="1"/>
  <c r="G198"/>
  <c r="G199"/>
  <c r="H199" s="1"/>
  <c r="G200"/>
  <c r="G201"/>
  <c r="H201" s="1"/>
  <c r="G202"/>
  <c r="G203"/>
  <c r="H203" s="1"/>
  <c r="G204"/>
  <c r="G205"/>
  <c r="H205" s="1"/>
  <c r="G206"/>
  <c r="G207"/>
  <c r="H207" s="1"/>
  <c r="G208"/>
  <c r="G209"/>
  <c r="H209" s="1"/>
  <c r="G210"/>
  <c r="G211"/>
  <c r="H211" s="1"/>
  <c r="G212"/>
  <c r="G213"/>
  <c r="H213" s="1"/>
  <c r="G214"/>
  <c r="G215"/>
  <c r="H215" s="1"/>
  <c r="G216"/>
  <c r="G217"/>
  <c r="H217" s="1"/>
  <c r="G218"/>
  <c r="G219"/>
  <c r="G220"/>
  <c r="G221"/>
  <c r="H221" s="1"/>
  <c r="G222"/>
  <c r="G223"/>
  <c r="H223" s="1"/>
  <c r="G224"/>
  <c r="G225"/>
  <c r="H225" s="1"/>
  <c r="G226"/>
  <c r="G227"/>
  <c r="H227" s="1"/>
  <c r="G228"/>
  <c r="G229"/>
  <c r="H229" s="1"/>
  <c r="G230"/>
  <c r="G231"/>
  <c r="H231" s="1"/>
  <c r="G232"/>
  <c r="G233"/>
  <c r="H233" s="1"/>
  <c r="G234"/>
  <c r="G235"/>
  <c r="H235" s="1"/>
  <c r="G236"/>
  <c r="G237"/>
  <c r="H237" s="1"/>
  <c r="G238"/>
  <c r="G239"/>
  <c r="H239" s="1"/>
  <c r="G240"/>
  <c r="G241"/>
  <c r="H241" s="1"/>
  <c r="G242"/>
  <c r="G243"/>
  <c r="H243" s="1"/>
  <c r="G244"/>
  <c r="G245"/>
  <c r="H245" s="1"/>
  <c r="G246"/>
  <c r="G247"/>
  <c r="H247" s="1"/>
  <c r="G248"/>
  <c r="G249"/>
  <c r="H249" s="1"/>
  <c r="G250"/>
  <c r="G251"/>
  <c r="H251" s="1"/>
  <c r="G252"/>
  <c r="G3"/>
  <c r="H3" s="1"/>
  <c r="H4"/>
  <c r="H6"/>
  <c r="H8"/>
  <c r="H10"/>
  <c r="H12"/>
  <c r="H14"/>
  <c r="H16"/>
  <c r="H18"/>
  <c r="H20"/>
  <c r="H22"/>
  <c r="H24"/>
  <c r="H26"/>
  <c r="H27"/>
  <c r="H28"/>
  <c r="H30"/>
  <c r="H32"/>
  <c r="H34"/>
  <c r="H36"/>
  <c r="H38"/>
  <c r="H40"/>
  <c r="H42"/>
  <c r="H44"/>
  <c r="H46"/>
  <c r="H48"/>
  <c r="H50"/>
  <c r="H52"/>
  <c r="H54"/>
  <c r="H56"/>
  <c r="H58"/>
  <c r="H60"/>
  <c r="H62"/>
  <c r="H64"/>
  <c r="H66"/>
  <c r="H68"/>
  <c r="H70"/>
  <c r="H72"/>
  <c r="H74"/>
  <c r="H76"/>
  <c r="H78"/>
  <c r="H80"/>
  <c r="H82"/>
  <c r="H84"/>
  <c r="H86"/>
  <c r="H88"/>
  <c r="H90"/>
  <c r="H91"/>
  <c r="H92"/>
  <c r="H94"/>
  <c r="H96"/>
  <c r="H98"/>
  <c r="H100"/>
  <c r="H102"/>
  <c r="H104"/>
  <c r="H106"/>
  <c r="H108"/>
  <c r="H110"/>
  <c r="H112"/>
  <c r="H114"/>
  <c r="H116"/>
  <c r="H118"/>
  <c r="H120"/>
  <c r="H122"/>
  <c r="H124"/>
  <c r="H126"/>
  <c r="H128"/>
  <c r="H130"/>
  <c r="H132"/>
  <c r="H134"/>
  <c r="H136"/>
  <c r="H138"/>
  <c r="H140"/>
  <c r="H142"/>
  <c r="H144"/>
  <c r="H146"/>
  <c r="H148"/>
  <c r="H150"/>
  <c r="H152"/>
  <c r="H154"/>
  <c r="H155"/>
  <c r="H156"/>
  <c r="H158"/>
  <c r="H160"/>
  <c r="H162"/>
  <c r="H164"/>
  <c r="H166"/>
  <c r="H168"/>
  <c r="H170"/>
  <c r="H172"/>
  <c r="H174"/>
  <c r="H176"/>
  <c r="H178"/>
  <c r="H180"/>
  <c r="H182"/>
  <c r="H184"/>
  <c r="H186"/>
  <c r="H188"/>
  <c r="H190"/>
  <c r="H192"/>
  <c r="H194"/>
  <c r="H196"/>
  <c r="H198"/>
  <c r="H200"/>
  <c r="H202"/>
  <c r="H204"/>
  <c r="H206"/>
  <c r="H208"/>
  <c r="H210"/>
  <c r="H212"/>
  <c r="H214"/>
  <c r="H216"/>
  <c r="H218"/>
  <c r="H219"/>
  <c r="H220"/>
  <c r="H222"/>
  <c r="H224"/>
  <c r="H226"/>
  <c r="H228"/>
  <c r="H230"/>
  <c r="H232"/>
  <c r="H234"/>
  <c r="H236"/>
  <c r="H238"/>
  <c r="H240"/>
  <c r="H242"/>
  <c r="H244"/>
  <c r="H246"/>
  <c r="H248"/>
  <c r="H250"/>
  <c r="H252"/>
  <c r="F28" i="7" l="1"/>
  <c r="F29" s="1"/>
  <c r="B28"/>
  <c r="B29" s="1"/>
  <c r="H28"/>
  <c r="H29" s="1"/>
  <c r="D28"/>
  <c r="D29" s="1"/>
  <c r="H12"/>
  <c r="H13" s="1"/>
  <c r="D12"/>
  <c r="D13" s="1"/>
  <c r="F12"/>
  <c r="F13" s="1"/>
  <c r="B12"/>
  <c r="B13" s="1"/>
  <c r="F30"/>
  <c r="F31" s="1"/>
  <c r="C39" s="1"/>
  <c r="C45" s="1"/>
  <c r="B30"/>
  <c r="B31" s="1"/>
  <c r="C37" s="1"/>
  <c r="C43" s="1"/>
  <c r="H30"/>
  <c r="H31" s="1"/>
  <c r="C40" s="1"/>
  <c r="C46" s="1"/>
  <c r="D30"/>
  <c r="D31" s="1"/>
  <c r="C38" s="1"/>
  <c r="C44" s="1"/>
  <c r="H14"/>
  <c r="H15" s="1"/>
  <c r="D14"/>
  <c r="D15" s="1"/>
  <c r="F14"/>
  <c r="F15" s="1"/>
  <c r="B14"/>
  <c r="B15" s="1"/>
  <c r="B4" i="3"/>
  <c r="B14" s="1"/>
  <c r="B2"/>
  <c r="B5"/>
  <c r="C4" i="4" l="1"/>
  <c r="C10" s="1"/>
  <c r="B15" i="3"/>
  <c r="C3" i="4"/>
  <c r="C9" s="1"/>
  <c r="B12" i="3"/>
  <c r="B39" i="7"/>
  <c r="B45" s="1"/>
  <c r="D38" i="5"/>
  <c r="D38" i="9" s="1"/>
  <c r="D46" i="5"/>
  <c r="D46" i="9" s="1"/>
  <c r="D40" i="5"/>
  <c r="D40" i="9" s="1"/>
  <c r="D41" i="5"/>
  <c r="D41" i="9" s="1"/>
  <c r="D49" i="5"/>
  <c r="D49" i="9" s="1"/>
  <c r="D39" i="5"/>
  <c r="D39" i="9" s="1"/>
  <c r="D47" i="5"/>
  <c r="D47" i="9" s="1"/>
  <c r="D44" i="5"/>
  <c r="D44" i="9" s="1"/>
  <c r="D42" i="5"/>
  <c r="D42" i="9" s="1"/>
  <c r="D50" i="5"/>
  <c r="D50" i="9" s="1"/>
  <c r="D37" i="5"/>
  <c r="D37" i="9" s="1"/>
  <c r="D45" i="5"/>
  <c r="D45" i="9" s="1"/>
  <c r="D48" i="5"/>
  <c r="D48" i="9" s="1"/>
  <c r="D43" i="5"/>
  <c r="D43" i="9" s="1"/>
  <c r="D51" i="5"/>
  <c r="D51" i="9" s="1"/>
  <c r="B40" i="7"/>
  <c r="B46" s="1"/>
  <c r="D56" i="5"/>
  <c r="D56" i="9" s="1"/>
  <c r="D64" i="5"/>
  <c r="D64" i="9" s="1"/>
  <c r="D66" i="5"/>
  <c r="D66" i="9" s="1"/>
  <c r="D59" i="5"/>
  <c r="D59" i="9" s="1"/>
  <c r="D52" i="5"/>
  <c r="D52" i="9" s="1"/>
  <c r="D53" i="5"/>
  <c r="D53" i="9" s="1"/>
  <c r="D61" i="5"/>
  <c r="D61" i="9" s="1"/>
  <c r="D62" i="5"/>
  <c r="D62" i="9" s="1"/>
  <c r="D60" i="5"/>
  <c r="D60" i="9" s="1"/>
  <c r="D58" i="5"/>
  <c r="D58" i="9" s="1"/>
  <c r="D55" i="5"/>
  <c r="D55" i="9" s="1"/>
  <c r="D63" i="5"/>
  <c r="D63" i="9" s="1"/>
  <c r="D54" i="5"/>
  <c r="D54" i="9" s="1"/>
  <c r="D57" i="5"/>
  <c r="D57" i="9" s="1"/>
  <c r="D65" i="5"/>
  <c r="D65" i="9" s="1"/>
  <c r="B37" i="7"/>
  <c r="B43" s="1"/>
  <c r="D14" i="5"/>
  <c r="D14" i="9" s="1"/>
  <c r="D7" i="5"/>
  <c r="D7" i="9" s="1"/>
  <c r="D9" i="5"/>
  <c r="D9" i="9" s="1"/>
  <c r="D17" i="5"/>
  <c r="D17" i="9" s="1"/>
  <c r="D16" i="5"/>
  <c r="D16" i="9" s="1"/>
  <c r="D15" i="5"/>
  <c r="D15" i="9" s="1"/>
  <c r="D8" i="5"/>
  <c r="D8" i="9" s="1"/>
  <c r="D10" i="5"/>
  <c r="D10" i="9" s="1"/>
  <c r="D18" i="5"/>
  <c r="D18" i="9" s="1"/>
  <c r="D12" i="5"/>
  <c r="D12" i="9" s="1"/>
  <c r="D13" i="5"/>
  <c r="D13" i="9" s="1"/>
  <c r="D21" i="5"/>
  <c r="D21" i="9" s="1"/>
  <c r="D11" i="5"/>
  <c r="D11" i="9" s="1"/>
  <c r="D19" i="5"/>
  <c r="D19" i="9" s="1"/>
  <c r="D20" i="5"/>
  <c r="D20" i="9" s="1"/>
  <c r="B38" i="7"/>
  <c r="B44" s="1"/>
  <c r="D28" i="5"/>
  <c r="D28" i="9" s="1"/>
  <c r="D36" i="5"/>
  <c r="D36" i="9" s="1"/>
  <c r="D23" i="5"/>
  <c r="D23" i="9" s="1"/>
  <c r="D31" i="5"/>
  <c r="D31" i="9" s="1"/>
  <c r="D34" i="5"/>
  <c r="D34" i="9" s="1"/>
  <c r="D29" i="5"/>
  <c r="D29" i="9" s="1"/>
  <c r="D22" i="5"/>
  <c r="D22" i="9" s="1"/>
  <c r="D24" i="5"/>
  <c r="D24" i="9" s="1"/>
  <c r="D32" i="5"/>
  <c r="D32" i="9" s="1"/>
  <c r="D30" i="5"/>
  <c r="D30" i="9" s="1"/>
  <c r="D27" i="5"/>
  <c r="D27" i="9" s="1"/>
  <c r="D35" i="5"/>
  <c r="D35" i="9" s="1"/>
  <c r="D25" i="5"/>
  <c r="D25" i="9" s="1"/>
  <c r="D33" i="5"/>
  <c r="D33" i="9" s="1"/>
  <c r="D26" i="5"/>
  <c r="D26" i="9" s="1"/>
  <c r="B3" i="3"/>
  <c r="B13" s="1"/>
  <c r="C5" i="4"/>
  <c r="E20" i="5" l="1"/>
  <c r="E20" i="9" s="1"/>
  <c r="C11" i="4"/>
  <c r="C3" i="5"/>
  <c r="E8"/>
  <c r="E9"/>
  <c r="E31"/>
  <c r="E41"/>
  <c r="E27"/>
  <c r="E50"/>
  <c r="E57"/>
  <c r="E25"/>
  <c r="E23"/>
  <c r="E26"/>
  <c r="E40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63" i="9" l="1"/>
  <c r="E38"/>
  <c r="E16"/>
  <c r="E48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C3"/>
  <c r="C4" i="5"/>
  <c r="E52" i="9"/>
  <c r="E15"/>
  <c r="E51"/>
  <c r="E36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H3"/>
  <c r="G3"/>
  <c r="F3"/>
  <c r="G3" i="5"/>
  <c r="F3"/>
  <c r="H3"/>
  <c r="C5" l="1"/>
  <c r="C4" i="9"/>
  <c r="G4" i="5"/>
  <c r="H4"/>
  <c r="F4"/>
  <c r="C6" l="1"/>
  <c r="C5" i="9"/>
  <c r="F5" i="5"/>
  <c r="G5"/>
  <c r="H5"/>
  <c r="H4" i="9"/>
  <c r="F4"/>
  <c r="G4"/>
  <c r="C6" l="1"/>
  <c r="F6" i="5"/>
  <c r="H6"/>
  <c r="G6"/>
  <c r="G5" i="9"/>
  <c r="H5"/>
  <c r="F5"/>
  <c r="H67" i="5"/>
  <c r="F67"/>
  <c r="G67"/>
  <c r="H6" i="9" l="1"/>
  <c r="F6"/>
  <c r="G6"/>
  <c r="G67" s="1"/>
  <c r="F67"/>
  <c r="H67"/>
</calcChain>
</file>

<file path=xl/sharedStrings.xml><?xml version="1.0" encoding="utf-8"?>
<sst xmlns="http://schemas.openxmlformats.org/spreadsheetml/2006/main" count="283" uniqueCount="130">
  <si>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</si>
  <si>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</si>
  <si>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</si>
  <si>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</si>
  <si>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</si>
  <si>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</si>
  <si>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</si>
  <si>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</si>
  <si>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</si>
  <si>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</si>
  <si>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</si>
  <si>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</si>
  <si>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</si>
  <si>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</si>
  <si>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</si>
  <si>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</si>
  <si>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</si>
  <si>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</si>
  <si>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</si>
  <si>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</si>
  <si>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</si>
  <si>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</si>
  <si>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</si>
  <si>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</si>
  <si>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</si>
  <si>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</si>
  <si>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</si>
  <si>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</si>
  <si>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</si>
  <si>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</si>
  <si>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</si>
  <si>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</si>
  <si>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</si>
  <si>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</si>
  <si>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</si>
  <si>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</si>
  <si>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</si>
  <si>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</si>
  <si>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</si>
  <si>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</si>
  <si>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</si>
  <si>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</si>
  <si>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</si>
  <si>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</si>
  <si>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</si>
  <si>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</si>
  <si>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</si>
  <si>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</si>
  <si>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</si>
  <si>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</si>
  <si>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</si>
  <si>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</si>
  <si>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</si>
  <si>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</si>
  <si>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</si>
  <si>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</si>
  <si>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</si>
  <si>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</si>
  <si>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</si>
  <si>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</si>
  <si>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</si>
  <si>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</si>
  <si>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</si>
  <si>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</si>
  <si>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</si>
  <si>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</si>
  <si>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</si>
  <si>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</si>
  <si>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</si>
  <si>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</si>
  <si>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</si>
  <si>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</si>
  <si>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</si>
  <si>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</si>
  <si>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</si>
  <si>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</si>
  <si>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</si>
  <si>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</si>
  <si>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</si>
  <si>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</si>
  <si>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</si>
  <si>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</si>
  <si>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</si>
  <si>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</si>
  <si>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</si>
  <si>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</si>
  <si>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</si>
  <si>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</si>
  <si>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</si>
  <si>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</si>
  <si>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</si>
  <si>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</si>
  <si>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</si>
  <si>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</si>
  <si>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</si>
  <si>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</si>
  <si>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</si>
  <si>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</si>
  <si>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</si>
  <si>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</si>
  <si>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PS 2</t>
  </si>
  <si>
    <t>Reservoir Cost BPT 3</t>
  </si>
  <si>
    <t>PS3</t>
  </si>
  <si>
    <t>BPT 5</t>
  </si>
  <si>
    <t>Pump Station Cost PS 3</t>
  </si>
  <si>
    <t>Reservoir Cost BPT 5</t>
  </si>
  <si>
    <t>Option 8 Maintenance Costs</t>
  </si>
  <si>
    <t>Option 8 Pumping Costs Calculations - PS 3</t>
  </si>
  <si>
    <t>Option 8 Pumping Costs Calculations -PS 1</t>
  </si>
  <si>
    <t>Option 8 Pumping Costs</t>
  </si>
  <si>
    <t>Pipe Type</t>
  </si>
  <si>
    <t>Energy Cost Per Year PS 1</t>
  </si>
  <si>
    <t>Energy Cost Per Year PS 2</t>
  </si>
  <si>
    <t>New Pipe</t>
  </si>
  <si>
    <t>Average Pipe</t>
  </si>
  <si>
    <t>Old Pipe</t>
  </si>
  <si>
    <t>Biofilm Pipe</t>
  </si>
  <si>
    <t>Table 43: Option 8 Life Cycle Costing</t>
  </si>
  <si>
    <t>Option 8 Maintenance Costs (Pula)</t>
  </si>
  <si>
    <t>Cost P/year</t>
  </si>
  <si>
    <t>Energy Cost Per Year PS 1 (Pula)</t>
  </si>
  <si>
    <t>Energy Cost Per Year PS 2 (Pula)</t>
  </si>
  <si>
    <t>Table 43: Option 8 Life Cycle Costing (Pula)</t>
  </si>
  <si>
    <t>Option 4B Capital Costs</t>
  </si>
  <si>
    <t>Option 4B Capital Costs (Pula)</t>
  </si>
  <si>
    <t>Option 4B Excavation and Back Fill Pricing</t>
  </si>
  <si>
    <t>Option 4B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</si>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</sst>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1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8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8" fillId="0" borderId="28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/>
    </xf>
    <xf numFmtId="8" fontId="0" fillId="0" borderId="32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168" fontId="0" fillId="0" borderId="4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12" fillId="6" borderId="17" xfId="0" applyNumberFormat="1" applyFont="1" applyFill="1" applyBorder="1" applyAlignment="1">
      <alignment horizontal="center"/>
    </xf>
    <xf numFmtId="2" fontId="0" fillId="6" borderId="17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168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0" fillId="0" borderId="32" xfId="0" applyBorder="1" applyAlignment="1">
      <alignment horizontal="center"/>
    </xf>
    <xf numFmtId="167" fontId="0" fillId="0" borderId="32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32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2" xfId="0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43" fontId="14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43" fontId="14" fillId="0" borderId="0" xfId="0" applyNumberFormat="1" applyFont="1" applyAlignment="1">
      <alignment horizontal="center"/>
    </xf>
    <xf numFmtId="43" fontId="13" fillId="0" borderId="43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center" wrapText="1"/>
    </xf>
    <xf numFmtId="8" fontId="0" fillId="0" borderId="0" xfId="0" applyNumberFormat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8" fillId="4" borderId="29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S1" workbookViewId="0">
      <selection activeCell="A13" sqref="A13:XFD13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09" t="s">
        <v>0</v>
      </c>
      <c r="B1" s="109"/>
      <c r="C1" s="109"/>
      <c r="D1" s="109"/>
      <c r="F1" s="109" t="s">
        <v>6</v>
      </c>
      <c r="G1" s="109"/>
      <c r="H1" s="109"/>
      <c r="J1" s="109" t="s">
        <v>21</v>
      </c>
      <c r="K1" s="109"/>
      <c r="M1" s="45" t="s">
        <v>34</v>
      </c>
      <c r="N1" s="45" t="s">
        <v>36</v>
      </c>
      <c r="O1" s="45" t="s">
        <v>37</v>
      </c>
      <c r="Q1" s="109" t="s">
        <v>38</v>
      </c>
      <c r="R1" s="109"/>
      <c r="T1" s="61" t="s">
        <v>46</v>
      </c>
      <c r="U1" s="63">
        <v>150</v>
      </c>
      <c r="W1" s="113" t="s">
        <v>83</v>
      </c>
      <c r="X1" s="113"/>
    </row>
    <row r="2" spans="1:24" ht="18.75">
      <c r="A2" s="45" t="s">
        <v>3</v>
      </c>
      <c r="B2" s="45" t="s">
        <v>1</v>
      </c>
      <c r="C2" s="45" t="s">
        <v>2</v>
      </c>
      <c r="D2" s="45" t="s">
        <v>17</v>
      </c>
      <c r="F2" s="110" t="s">
        <v>4</v>
      </c>
      <c r="G2" s="111"/>
      <c r="H2" s="1">
        <v>200</v>
      </c>
      <c r="J2" s="45" t="s">
        <v>23</v>
      </c>
      <c r="K2" s="45" t="s">
        <v>22</v>
      </c>
      <c r="M2" s="62" t="s">
        <v>35</v>
      </c>
      <c r="N2" s="62">
        <v>26.09</v>
      </c>
      <c r="O2" s="8">
        <f>N2*1.1</f>
        <v>28.699000000000002</v>
      </c>
      <c r="Q2" s="62" t="s">
        <v>41</v>
      </c>
      <c r="R2" s="1">
        <v>80</v>
      </c>
      <c r="W2" s="62" t="s">
        <v>84</v>
      </c>
      <c r="X2" s="62">
        <v>50</v>
      </c>
    </row>
    <row r="3" spans="1:24" ht="17.25">
      <c r="A3" s="62">
        <v>500</v>
      </c>
      <c r="B3" s="62">
        <v>40</v>
      </c>
      <c r="C3" s="62">
        <v>70</v>
      </c>
      <c r="D3" s="62">
        <v>110</v>
      </c>
      <c r="F3" s="110" t="s">
        <v>16</v>
      </c>
      <c r="G3" s="111"/>
      <c r="H3" s="1">
        <v>17.5</v>
      </c>
      <c r="J3" s="64">
        <v>100</v>
      </c>
      <c r="K3" s="65">
        <v>30227.66219000001</v>
      </c>
      <c r="M3" s="62" t="s">
        <v>63</v>
      </c>
      <c r="N3" s="62">
        <v>0.40960000000000002</v>
      </c>
      <c r="O3" s="8">
        <f>N3*1.1</f>
        <v>0.45056000000000007</v>
      </c>
      <c r="R3" s="7"/>
      <c r="T3" s="114" t="s">
        <v>94</v>
      </c>
      <c r="U3" s="114"/>
      <c r="W3" s="62" t="s">
        <v>85</v>
      </c>
      <c r="X3" s="62">
        <v>165</v>
      </c>
    </row>
    <row r="4" spans="1:24" ht="18.75">
      <c r="A4" s="62">
        <v>600</v>
      </c>
      <c r="B4" s="62">
        <v>40</v>
      </c>
      <c r="C4" s="62">
        <v>80</v>
      </c>
      <c r="D4" s="62">
        <v>120</v>
      </c>
      <c r="F4" s="110" t="s">
        <v>5</v>
      </c>
      <c r="G4" s="111"/>
      <c r="H4" s="1">
        <v>85</v>
      </c>
      <c r="J4" s="64">
        <v>200</v>
      </c>
      <c r="K4" s="65">
        <v>25032.962185000008</v>
      </c>
      <c r="T4" s="62" t="s">
        <v>95</v>
      </c>
      <c r="U4" s="63">
        <v>0.03</v>
      </c>
      <c r="W4" s="62" t="s">
        <v>86</v>
      </c>
      <c r="X4" s="62">
        <v>55</v>
      </c>
    </row>
    <row r="5" spans="1:24" ht="18.75">
      <c r="A5" s="62">
        <v>700</v>
      </c>
      <c r="B5" s="62">
        <v>40</v>
      </c>
      <c r="C5" s="62">
        <v>100</v>
      </c>
      <c r="D5" s="62">
        <v>140</v>
      </c>
      <c r="F5" s="112" t="s">
        <v>80</v>
      </c>
      <c r="G5" s="112"/>
      <c r="H5" s="112"/>
      <c r="J5" s="64">
        <v>300</v>
      </c>
      <c r="K5" s="65">
        <v>22423.667566666674</v>
      </c>
      <c r="T5" s="62" t="s">
        <v>96</v>
      </c>
      <c r="U5" s="63">
        <v>0.06</v>
      </c>
      <c r="W5" s="62" t="s">
        <v>89</v>
      </c>
      <c r="X5" s="62">
        <v>45</v>
      </c>
    </row>
    <row r="6" spans="1:24" ht="18">
      <c r="A6" s="62">
        <v>800</v>
      </c>
      <c r="B6" s="62">
        <v>40</v>
      </c>
      <c r="C6" s="62">
        <v>140</v>
      </c>
      <c r="D6" s="62">
        <v>180</v>
      </c>
      <c r="J6" s="64">
        <v>400</v>
      </c>
      <c r="K6" s="65">
        <v>20740.147780000007</v>
      </c>
      <c r="T6" s="62" t="s">
        <v>97</v>
      </c>
      <c r="U6" s="63">
        <v>0.15</v>
      </c>
    </row>
    <row r="7" spans="1:24" ht="18">
      <c r="A7" s="62">
        <v>900</v>
      </c>
      <c r="B7" s="62">
        <v>40</v>
      </c>
      <c r="C7" s="62">
        <v>190</v>
      </c>
      <c r="D7" s="62">
        <v>230</v>
      </c>
      <c r="J7" s="64">
        <v>500</v>
      </c>
      <c r="K7" s="65">
        <v>19523.246424000004</v>
      </c>
      <c r="T7" s="62" t="s">
        <v>98</v>
      </c>
      <c r="U7" s="63">
        <v>0.5</v>
      </c>
    </row>
    <row r="8" spans="1:24">
      <c r="A8" s="62">
        <v>1000</v>
      </c>
      <c r="B8" s="62">
        <v>40</v>
      </c>
      <c r="C8" s="62">
        <v>250</v>
      </c>
      <c r="D8" s="62">
        <v>290</v>
      </c>
      <c r="J8" s="64">
        <v>600</v>
      </c>
      <c r="K8" s="65">
        <v>18582.601216666673</v>
      </c>
    </row>
    <row r="9" spans="1:24">
      <c r="A9" s="62">
        <v>1100</v>
      </c>
      <c r="B9" s="62">
        <v>40</v>
      </c>
      <c r="C9" s="62">
        <v>360</v>
      </c>
      <c r="D9" s="62">
        <v>400</v>
      </c>
      <c r="J9" s="64">
        <v>700</v>
      </c>
      <c r="K9" s="65">
        <v>17823.054024285721</v>
      </c>
    </row>
    <row r="10" spans="1:24">
      <c r="A10" s="62">
        <v>1200</v>
      </c>
      <c r="B10" s="62">
        <v>50</v>
      </c>
      <c r="C10" s="62">
        <v>460</v>
      </c>
      <c r="D10" s="62">
        <v>510</v>
      </c>
      <c r="J10" s="64">
        <v>800</v>
      </c>
      <c r="K10" s="65">
        <v>17190.382426250006</v>
      </c>
    </row>
    <row r="11" spans="1:24">
      <c r="A11" s="62">
        <v>1300</v>
      </c>
      <c r="B11" s="62">
        <v>50</v>
      </c>
      <c r="C11" s="62">
        <v>480</v>
      </c>
      <c r="D11" s="62">
        <v>530</v>
      </c>
      <c r="J11" s="64">
        <v>900</v>
      </c>
      <c r="K11" s="65">
        <v>16651.24183555556</v>
      </c>
    </row>
    <row r="12" spans="1:24">
      <c r="A12" s="62">
        <v>1400</v>
      </c>
      <c r="B12" s="62">
        <v>50</v>
      </c>
      <c r="C12" s="62">
        <v>500</v>
      </c>
      <c r="D12" s="62">
        <v>550</v>
      </c>
      <c r="J12" s="64">
        <v>1000</v>
      </c>
      <c r="K12" s="65">
        <v>16183.531837000004</v>
      </c>
    </row>
    <row r="13" spans="1:24">
      <c r="A13" s="62">
        <v>1500</v>
      </c>
      <c r="B13" s="62">
        <v>50</v>
      </c>
      <c r="C13" s="62">
        <v>530</v>
      </c>
      <c r="D13" s="62">
        <v>580</v>
      </c>
      <c r="J13" s="64">
        <v>2000</v>
      </c>
      <c r="K13" s="65">
        <v>13420.299304500004</v>
      </c>
    </row>
    <row r="14" spans="1:24">
      <c r="A14" s="62">
        <v>1600</v>
      </c>
      <c r="B14" s="62">
        <v>60</v>
      </c>
      <c r="C14" s="62">
        <v>560</v>
      </c>
      <c r="D14" s="62">
        <v>620</v>
      </c>
      <c r="J14" s="64">
        <v>3000</v>
      </c>
      <c r="K14" s="65">
        <v>12030.294965333338</v>
      </c>
    </row>
    <row r="15" spans="1:24">
      <c r="A15" s="62">
        <v>1700</v>
      </c>
      <c r="B15" s="62">
        <v>60</v>
      </c>
      <c r="C15" s="62">
        <v>580</v>
      </c>
      <c r="D15" s="62">
        <v>640</v>
      </c>
      <c r="J15" s="64">
        <v>5000</v>
      </c>
      <c r="K15" s="65">
        <v>10484.162418400003</v>
      </c>
    </row>
    <row r="16" spans="1:24">
      <c r="A16" s="62">
        <v>1800</v>
      </c>
      <c r="B16" s="62">
        <v>60</v>
      </c>
      <c r="C16" s="62">
        <v>600</v>
      </c>
      <c r="D16" s="62">
        <v>660</v>
      </c>
      <c r="J16" s="64">
        <v>6000</v>
      </c>
      <c r="K16" s="65">
        <v>9982.2899238333375</v>
      </c>
    </row>
    <row r="17" spans="1:11">
      <c r="A17" s="62">
        <v>1900</v>
      </c>
      <c r="B17" s="62">
        <v>70</v>
      </c>
      <c r="C17" s="62">
        <v>640</v>
      </c>
      <c r="D17" s="62">
        <v>710</v>
      </c>
      <c r="J17" s="64">
        <v>7000</v>
      </c>
      <c r="K17" s="65">
        <v>9576.9667368571463</v>
      </c>
    </row>
    <row r="18" spans="1:11">
      <c r="A18" s="62">
        <v>2000</v>
      </c>
      <c r="B18" s="62">
        <v>70</v>
      </c>
      <c r="C18" s="62">
        <v>680</v>
      </c>
      <c r="D18" s="62">
        <v>750</v>
      </c>
      <c r="J18" s="64">
        <v>8000</v>
      </c>
      <c r="K18" s="65">
        <v>9239.3348190000033</v>
      </c>
    </row>
    <row r="19" spans="1:11">
      <c r="A19" s="62">
        <v>2100</v>
      </c>
      <c r="B19" s="62">
        <v>70</v>
      </c>
      <c r="C19" s="62">
        <v>720</v>
      </c>
      <c r="D19" s="62">
        <v>790</v>
      </c>
      <c r="J19" s="64">
        <v>9000</v>
      </c>
      <c r="K19" s="65">
        <v>8951.5187874444473</v>
      </c>
    </row>
    <row r="20" spans="1:11">
      <c r="A20" s="62">
        <v>2200</v>
      </c>
      <c r="B20" s="62">
        <v>80</v>
      </c>
      <c r="C20" s="62">
        <v>760</v>
      </c>
      <c r="D20" s="62">
        <v>840</v>
      </c>
      <c r="J20" s="64">
        <v>10000</v>
      </c>
      <c r="K20" s="65">
        <v>8701.7304759000035</v>
      </c>
    </row>
    <row r="21" spans="1:11">
      <c r="A21" s="62">
        <v>2300</v>
      </c>
      <c r="B21" s="62">
        <v>80</v>
      </c>
      <c r="C21" s="62">
        <v>770</v>
      </c>
      <c r="D21" s="62">
        <v>850</v>
      </c>
      <c r="J21" s="64">
        <v>20000</v>
      </c>
      <c r="K21" s="65">
        <v>7225.0135941500021</v>
      </c>
    </row>
    <row r="22" spans="1:11">
      <c r="A22" s="62">
        <v>2400</v>
      </c>
      <c r="B22" s="62">
        <v>90</v>
      </c>
      <c r="C22" s="62">
        <v>810</v>
      </c>
      <c r="D22" s="62">
        <v>900</v>
      </c>
      <c r="J22" s="64">
        <v>40000</v>
      </c>
      <c r="K22" s="65">
        <v>6001.0823620000019</v>
      </c>
    </row>
    <row r="23" spans="1:11">
      <c r="A23" s="62">
        <v>2500</v>
      </c>
      <c r="B23" s="62">
        <v>90</v>
      </c>
      <c r="C23" s="62">
        <v>850</v>
      </c>
      <c r="D23" s="62">
        <v>940</v>
      </c>
      <c r="J23" s="64">
        <v>50000</v>
      </c>
      <c r="K23" s="65">
        <v>5653.4376734000016</v>
      </c>
    </row>
    <row r="24" spans="1:11">
      <c r="J24" s="64">
        <v>60000</v>
      </c>
      <c r="K24" s="65">
        <v>5384.5442396166682</v>
      </c>
    </row>
    <row r="25" spans="1:11">
      <c r="J25" s="64">
        <v>70000</v>
      </c>
      <c r="K25" s="65">
        <v>5167.293726257145</v>
      </c>
    </row>
    <row r="26" spans="1:11">
      <c r="J26" s="64">
        <v>80000</v>
      </c>
      <c r="K26" s="65">
        <v>4986.2758533500019</v>
      </c>
    </row>
    <row r="27" spans="1:11">
      <c r="J27" s="64">
        <v>90000</v>
      </c>
      <c r="K27" s="65">
        <v>4831.9290485888905</v>
      </c>
    </row>
    <row r="28" spans="1:11">
      <c r="J28" s="64">
        <v>100000</v>
      </c>
      <c r="K28" s="65">
        <v>4697.9510795800015</v>
      </c>
    </row>
  </sheetData>
  <mergeCells count="10">
    <mergeCell ref="A1:D1"/>
    <mergeCell ref="F2:G2"/>
    <mergeCell ref="F3:G3"/>
    <mergeCell ref="F5:H5"/>
    <mergeCell ref="W1:X1"/>
    <mergeCell ref="T3:U3"/>
    <mergeCell ref="F4:G4"/>
    <mergeCell ref="F1:H1"/>
    <mergeCell ref="Q1:R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pane xSplit="1" topLeftCell="G1" activePane="topRight" state="frozen"/>
      <selection pane="topRight" activeCell="A2" sqref="A2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.570312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5" t="s">
        <v>126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7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2" t="s">
        <v>10</v>
      </c>
      <c r="F2" s="52" t="s">
        <v>11</v>
      </c>
      <c r="G2" s="52" t="s">
        <v>33</v>
      </c>
      <c r="H2" s="52" t="s">
        <v>13</v>
      </c>
      <c r="I2" s="52" t="s">
        <v>14</v>
      </c>
      <c r="J2" s="54" t="s">
        <v>15</v>
      </c>
      <c r="K2" s="51" t="s">
        <v>18</v>
      </c>
      <c r="L2" s="54" t="s">
        <v>19</v>
      </c>
      <c r="M2" s="75" t="s">
        <v>26</v>
      </c>
      <c r="N2" s="78" t="s">
        <v>27</v>
      </c>
      <c r="O2" s="75" t="s">
        <v>39</v>
      </c>
      <c r="P2" s="79" t="s">
        <v>40</v>
      </c>
    </row>
    <row r="3" spans="1:16">
      <c r="A3" s="55">
        <v>2</v>
      </c>
      <c r="B3" s="56">
        <v>1069.018</v>
      </c>
      <c r="C3" s="57">
        <v>0</v>
      </c>
      <c r="D3" s="57">
        <v>1.9</v>
      </c>
      <c r="E3" s="57">
        <v>11.875</v>
      </c>
      <c r="F3" s="57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0" t="s">
        <v>28</v>
      </c>
      <c r="N3" s="87">
        <v>2342</v>
      </c>
      <c r="O3" s="87" t="s">
        <v>99</v>
      </c>
      <c r="P3" s="22">
        <v>35277.120000000003</v>
      </c>
    </row>
    <row r="4" spans="1:16" ht="15.75" thickBot="1">
      <c r="A4" s="58">
        <v>4</v>
      </c>
      <c r="B4" s="57">
        <v>1067.3209999999999</v>
      </c>
      <c r="C4" s="57">
        <v>2</v>
      </c>
      <c r="D4" s="57">
        <v>1.9</v>
      </c>
      <c r="E4" s="57">
        <v>11.875</v>
      </c>
      <c r="F4" s="57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15" t="s">
        <v>102</v>
      </c>
      <c r="N4" s="80">
        <v>12177</v>
      </c>
      <c r="O4" s="80" t="s">
        <v>103</v>
      </c>
      <c r="P4" s="16">
        <f>P3</f>
        <v>35277.120000000003</v>
      </c>
    </row>
    <row r="5" spans="1:16">
      <c r="A5" s="58">
        <v>6</v>
      </c>
      <c r="B5" s="57">
        <v>1064.0350000000001</v>
      </c>
      <c r="C5" s="57">
        <v>2</v>
      </c>
      <c r="D5" s="57">
        <v>1.9</v>
      </c>
      <c r="E5" s="57">
        <v>11.875</v>
      </c>
      <c r="F5" s="57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</row>
    <row r="6" spans="1:16">
      <c r="A6" s="58">
        <v>8</v>
      </c>
      <c r="B6" s="57">
        <v>1063.8320000000001</v>
      </c>
      <c r="C6" s="57">
        <v>2</v>
      </c>
      <c r="D6" s="57">
        <v>1.9</v>
      </c>
      <c r="E6" s="57">
        <v>11.875</v>
      </c>
      <c r="F6" s="57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7">
        <f t="shared" si="1"/>
        <v>1420000</v>
      </c>
    </row>
    <row r="7" spans="1:16">
      <c r="A7" s="58">
        <v>10</v>
      </c>
      <c r="B7" s="57">
        <v>1067.893</v>
      </c>
      <c r="C7" s="57">
        <v>2</v>
      </c>
      <c r="D7" s="57">
        <v>1.9</v>
      </c>
      <c r="E7" s="57">
        <v>11.875</v>
      </c>
      <c r="F7" s="57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8">
        <v>12</v>
      </c>
      <c r="B8" s="57">
        <v>1075.133</v>
      </c>
      <c r="C8" s="57">
        <v>2</v>
      </c>
      <c r="D8" s="57">
        <v>1.9</v>
      </c>
      <c r="E8" s="57">
        <v>11.875</v>
      </c>
      <c r="F8" s="57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8">
        <v>14</v>
      </c>
      <c r="B9" s="57">
        <v>1082.768</v>
      </c>
      <c r="C9" s="57">
        <v>2</v>
      </c>
      <c r="D9" s="57">
        <v>1.9</v>
      </c>
      <c r="E9" s="57">
        <v>11.875</v>
      </c>
      <c r="F9" s="57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8">
        <v>16</v>
      </c>
      <c r="B10" s="57">
        <v>1089.7260000000001</v>
      </c>
      <c r="C10" s="57">
        <v>2</v>
      </c>
      <c r="D10" s="57">
        <v>1.9</v>
      </c>
      <c r="E10" s="57">
        <v>11.875</v>
      </c>
      <c r="F10" s="57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8">
        <v>18</v>
      </c>
      <c r="B11" s="57">
        <v>1094.1310000000001</v>
      </c>
      <c r="C11" s="57">
        <v>2</v>
      </c>
      <c r="D11" s="57">
        <v>1.9</v>
      </c>
      <c r="E11" s="57">
        <v>11.875</v>
      </c>
      <c r="F11" s="57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8">
        <v>20</v>
      </c>
      <c r="B12" s="57">
        <v>1097.8969999999999</v>
      </c>
      <c r="C12" s="57">
        <v>2</v>
      </c>
      <c r="D12" s="57">
        <v>1.9</v>
      </c>
      <c r="E12" s="57">
        <v>11.875</v>
      </c>
      <c r="F12" s="57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8">
        <v>22</v>
      </c>
      <c r="B13" s="57">
        <v>1101.67</v>
      </c>
      <c r="C13" s="57">
        <v>2</v>
      </c>
      <c r="D13" s="57">
        <v>1.9</v>
      </c>
      <c r="E13" s="57">
        <v>11.875</v>
      </c>
      <c r="F13" s="57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7">
        <f t="shared" si="1"/>
        <v>1420000</v>
      </c>
    </row>
    <row r="14" spans="1:16">
      <c r="A14" s="58">
        <v>24</v>
      </c>
      <c r="B14" s="57">
        <v>1095.952</v>
      </c>
      <c r="C14" s="57">
        <v>2</v>
      </c>
      <c r="D14" s="57">
        <v>1.9</v>
      </c>
      <c r="E14" s="57">
        <v>11.875</v>
      </c>
      <c r="F14" s="57">
        <v>1105894.9783427313</v>
      </c>
      <c r="G14" s="10">
        <f t="shared" si="0"/>
        <v>11938.052083641214</v>
      </c>
      <c r="H14" s="11">
        <f>G14*'Cost Estimates'!$H$2</f>
        <v>2387610.4167282428</v>
      </c>
      <c r="I14" s="11">
        <f>C14*1000*'Cost Estimates'!$H$4</f>
        <v>170000</v>
      </c>
      <c r="J14" s="12">
        <f>F14*'Cost Estimates'!$H$3</f>
        <v>19353162.120997798</v>
      </c>
      <c r="K14" s="13">
        <f>VLOOKUP(D14*1000,'Cost Estimates'!$A$3:$D$23,4)</f>
        <v>710</v>
      </c>
      <c r="L14" s="17">
        <f t="shared" si="1"/>
        <v>1420000</v>
      </c>
    </row>
    <row r="15" spans="1:16">
      <c r="A15" s="58">
        <v>26</v>
      </c>
      <c r="B15" s="57">
        <v>1090.107</v>
      </c>
      <c r="C15" s="57">
        <v>2</v>
      </c>
      <c r="D15" s="57">
        <v>1.9</v>
      </c>
      <c r="E15" s="57">
        <v>11.875</v>
      </c>
      <c r="F15" s="57">
        <v>1105894.9783427313</v>
      </c>
      <c r="G15" s="10">
        <f t="shared" si="0"/>
        <v>11938.052083641214</v>
      </c>
      <c r="H15" s="11">
        <f>G15*'Cost Estimates'!$H$2</f>
        <v>2387610.4167282428</v>
      </c>
      <c r="I15" s="11">
        <f>C15*1000*'Cost Estimates'!$H$4</f>
        <v>170000</v>
      </c>
      <c r="J15" s="12">
        <f>F15*'Cost Estimates'!$H$3</f>
        <v>19353162.120997798</v>
      </c>
      <c r="K15" s="13">
        <f>VLOOKUP(D15*1000,'Cost Estimates'!$A$3:$D$23,4)</f>
        <v>710</v>
      </c>
      <c r="L15" s="17">
        <f t="shared" si="1"/>
        <v>1420000</v>
      </c>
    </row>
    <row r="16" spans="1:16">
      <c r="A16" s="58">
        <v>28</v>
      </c>
      <c r="B16" s="57">
        <v>1085.7809999999999</v>
      </c>
      <c r="C16" s="57">
        <v>2</v>
      </c>
      <c r="D16" s="57">
        <v>1.9</v>
      </c>
      <c r="E16" s="57">
        <v>11.875</v>
      </c>
      <c r="F16" s="57">
        <v>1105894.9783427313</v>
      </c>
      <c r="G16" s="10">
        <f t="shared" si="0"/>
        <v>11938.052083641214</v>
      </c>
      <c r="H16" s="11">
        <f>G16*'Cost Estimates'!$H$2</f>
        <v>2387610.4167282428</v>
      </c>
      <c r="I16" s="11">
        <f>C16*1000*'Cost Estimates'!$H$4</f>
        <v>170000</v>
      </c>
      <c r="J16" s="12">
        <f>F16*'Cost Estimates'!$H$3</f>
        <v>19353162.120997798</v>
      </c>
      <c r="K16" s="13">
        <f>VLOOKUP(D16*1000,'Cost Estimates'!$A$3:$D$23,4)</f>
        <v>710</v>
      </c>
      <c r="L16" s="17">
        <f t="shared" si="1"/>
        <v>1420000</v>
      </c>
    </row>
    <row r="17" spans="1:12">
      <c r="A17" s="58">
        <v>30</v>
      </c>
      <c r="B17" s="57">
        <v>1081.8900000000001</v>
      </c>
      <c r="C17" s="57">
        <v>2</v>
      </c>
      <c r="D17" s="57">
        <v>1.9</v>
      </c>
      <c r="E17" s="57">
        <v>11.875</v>
      </c>
      <c r="F17" s="57">
        <v>1105894.9783427313</v>
      </c>
      <c r="G17" s="10">
        <f t="shared" si="0"/>
        <v>11938.052083641214</v>
      </c>
      <c r="H17" s="11">
        <f>G17*'Cost Estimates'!$H$2</f>
        <v>2387610.4167282428</v>
      </c>
      <c r="I17" s="11">
        <f>C17*1000*'Cost Estimates'!$H$4</f>
        <v>170000</v>
      </c>
      <c r="J17" s="12">
        <f>F17*'Cost Estimates'!$H$3</f>
        <v>19353162.120997798</v>
      </c>
      <c r="K17" s="13">
        <f>VLOOKUP(D17*1000,'Cost Estimates'!$A$3:$D$23,4)</f>
        <v>710</v>
      </c>
      <c r="L17" s="17">
        <f t="shared" si="1"/>
        <v>1420000</v>
      </c>
    </row>
    <row r="18" spans="1:12">
      <c r="A18" s="58">
        <v>32</v>
      </c>
      <c r="B18" s="57">
        <v>1077.9369999999999</v>
      </c>
      <c r="C18" s="57">
        <v>2</v>
      </c>
      <c r="D18" s="57">
        <v>1.9</v>
      </c>
      <c r="E18" s="57">
        <v>11.875</v>
      </c>
      <c r="F18" s="57">
        <v>1105894.9783427313</v>
      </c>
      <c r="G18" s="10">
        <f t="shared" si="0"/>
        <v>11938.052083641214</v>
      </c>
      <c r="H18" s="11">
        <f>G18*'Cost Estimates'!$H$2</f>
        <v>2387610.4167282428</v>
      </c>
      <c r="I18" s="11">
        <f>C18*1000*'Cost Estimates'!$H$4</f>
        <v>170000</v>
      </c>
      <c r="J18" s="12">
        <f>F18*'Cost Estimates'!$H$3</f>
        <v>19353162.120997798</v>
      </c>
      <c r="K18" s="13">
        <f>VLOOKUP(D18*1000,'Cost Estimates'!$A$3:$D$23,4)</f>
        <v>710</v>
      </c>
      <c r="L18" s="17">
        <f t="shared" si="1"/>
        <v>1420000</v>
      </c>
    </row>
    <row r="19" spans="1:12">
      <c r="A19" s="58">
        <v>34</v>
      </c>
      <c r="B19" s="57">
        <v>1074.8900000000001</v>
      </c>
      <c r="C19" s="57">
        <v>2</v>
      </c>
      <c r="D19" s="57">
        <v>1.9</v>
      </c>
      <c r="E19" s="57">
        <v>11.875</v>
      </c>
      <c r="F19" s="57">
        <v>1105894.9783427313</v>
      </c>
      <c r="G19" s="10">
        <f t="shared" si="0"/>
        <v>11938.052083641214</v>
      </c>
      <c r="H19" s="11">
        <f>G19*'Cost Estimates'!$H$2</f>
        <v>2387610.4167282428</v>
      </c>
      <c r="I19" s="11">
        <f>C19*1000*'Cost Estimates'!$H$4</f>
        <v>170000</v>
      </c>
      <c r="J19" s="12">
        <f>F19*'Cost Estimates'!$H$3</f>
        <v>19353162.120997798</v>
      </c>
      <c r="K19" s="13">
        <f>VLOOKUP(D19*1000,'Cost Estimates'!$A$3:$D$23,4)</f>
        <v>710</v>
      </c>
      <c r="L19" s="17">
        <f t="shared" si="1"/>
        <v>1420000</v>
      </c>
    </row>
    <row r="20" spans="1:12">
      <c r="A20" s="58">
        <v>36</v>
      </c>
      <c r="B20" s="57">
        <v>1071.114</v>
      </c>
      <c r="C20" s="57">
        <v>2</v>
      </c>
      <c r="D20" s="57">
        <v>1.9</v>
      </c>
      <c r="E20" s="57">
        <v>11.875</v>
      </c>
      <c r="F20" s="57">
        <v>1105894.9783427313</v>
      </c>
      <c r="G20" s="10">
        <f t="shared" si="0"/>
        <v>11938.052083641214</v>
      </c>
      <c r="H20" s="11">
        <f>G20*'Cost Estimates'!$H$2</f>
        <v>2387610.4167282428</v>
      </c>
      <c r="I20" s="11">
        <f>C20*1000*'Cost Estimates'!$H$4</f>
        <v>170000</v>
      </c>
      <c r="J20" s="12">
        <f>F20*'Cost Estimates'!$H$3</f>
        <v>19353162.120997798</v>
      </c>
      <c r="K20" s="13">
        <f>VLOOKUP(D20*1000,'Cost Estimates'!$A$3:$D$23,4)</f>
        <v>710</v>
      </c>
      <c r="L20" s="17">
        <f t="shared" si="1"/>
        <v>1420000</v>
      </c>
    </row>
    <row r="21" spans="1:12">
      <c r="A21" s="58">
        <v>38</v>
      </c>
      <c r="B21" s="57">
        <v>1065.3109999999999</v>
      </c>
      <c r="C21" s="57">
        <v>2</v>
      </c>
      <c r="D21" s="57">
        <v>1.9</v>
      </c>
      <c r="E21" s="57">
        <v>11.875</v>
      </c>
      <c r="F21" s="57">
        <v>1105894.9783427313</v>
      </c>
      <c r="G21" s="10">
        <f t="shared" si="0"/>
        <v>11938.052083641214</v>
      </c>
      <c r="H21" s="11">
        <f>G21*'Cost Estimates'!$H$2</f>
        <v>2387610.4167282428</v>
      </c>
      <c r="I21" s="11">
        <f>C21*1000*'Cost Estimates'!$H$4</f>
        <v>170000</v>
      </c>
      <c r="J21" s="12">
        <f>F21*'Cost Estimates'!$H$3</f>
        <v>19353162.120997798</v>
      </c>
      <c r="K21" s="13">
        <f>VLOOKUP(D21*1000,'Cost Estimates'!$A$3:$D$23,4)</f>
        <v>710</v>
      </c>
      <c r="L21" s="17">
        <f t="shared" si="1"/>
        <v>1420000</v>
      </c>
    </row>
    <row r="22" spans="1:12">
      <c r="A22" s="58">
        <v>40</v>
      </c>
      <c r="B22" s="57">
        <v>1059.0509999999999</v>
      </c>
      <c r="C22" s="57">
        <v>2</v>
      </c>
      <c r="D22" s="57">
        <v>1.9</v>
      </c>
      <c r="E22" s="57">
        <v>11.875</v>
      </c>
      <c r="F22" s="57">
        <v>1105894.9783427313</v>
      </c>
      <c r="G22" s="10">
        <f t="shared" si="0"/>
        <v>11938.052083641214</v>
      </c>
      <c r="H22" s="11">
        <f>G22*'Cost Estimates'!$H$2</f>
        <v>2387610.4167282428</v>
      </c>
      <c r="I22" s="11">
        <f>C22*1000*'Cost Estimates'!$H$4</f>
        <v>170000</v>
      </c>
      <c r="J22" s="12">
        <f>F22*'Cost Estimates'!$H$3</f>
        <v>19353162.120997798</v>
      </c>
      <c r="K22" s="13">
        <f>VLOOKUP(D22*1000,'Cost Estimates'!$A$3:$D$23,4)</f>
        <v>710</v>
      </c>
      <c r="L22" s="17">
        <f t="shared" si="1"/>
        <v>1420000</v>
      </c>
    </row>
    <row r="23" spans="1:12">
      <c r="A23" s="58">
        <v>42</v>
      </c>
      <c r="B23" s="57">
        <v>1054.28</v>
      </c>
      <c r="C23" s="57">
        <v>2</v>
      </c>
      <c r="D23" s="57">
        <v>1.9</v>
      </c>
      <c r="E23" s="57">
        <v>11.875</v>
      </c>
      <c r="F23" s="57">
        <v>1105894.9783427313</v>
      </c>
      <c r="G23" s="10">
        <f t="shared" si="0"/>
        <v>11938.052083641214</v>
      </c>
      <c r="H23" s="11">
        <f>G23*'Cost Estimates'!$H$2</f>
        <v>2387610.4167282428</v>
      </c>
      <c r="I23" s="11">
        <f>C23*1000*'Cost Estimates'!$H$4</f>
        <v>170000</v>
      </c>
      <c r="J23" s="12">
        <f>F23*'Cost Estimates'!$H$3</f>
        <v>19353162.120997798</v>
      </c>
      <c r="K23" s="13">
        <f>VLOOKUP(D23*1000,'Cost Estimates'!$A$3:$D$23,4)</f>
        <v>710</v>
      </c>
      <c r="L23" s="17">
        <f t="shared" si="1"/>
        <v>1420000</v>
      </c>
    </row>
    <row r="24" spans="1:12">
      <c r="A24" s="58">
        <v>44</v>
      </c>
      <c r="B24" s="57">
        <v>1053.8710000000001</v>
      </c>
      <c r="C24" s="57">
        <v>2</v>
      </c>
      <c r="D24" s="57">
        <v>1.9</v>
      </c>
      <c r="E24" s="57">
        <v>11.875</v>
      </c>
      <c r="F24" s="57">
        <v>1105894.9783427313</v>
      </c>
      <c r="G24" s="10">
        <f t="shared" si="0"/>
        <v>11938.052083641214</v>
      </c>
      <c r="H24" s="11">
        <f>G24*'Cost Estimates'!$H$2</f>
        <v>2387610.4167282428</v>
      </c>
      <c r="I24" s="11">
        <f>C24*1000*'Cost Estimates'!$H$4</f>
        <v>170000</v>
      </c>
      <c r="J24" s="12">
        <f>F24*'Cost Estimates'!$H$3</f>
        <v>19353162.120997798</v>
      </c>
      <c r="K24" s="13">
        <f>VLOOKUP(D24*1000,'Cost Estimates'!$A$3:$D$23,4)</f>
        <v>710</v>
      </c>
      <c r="L24" s="17">
        <f t="shared" si="1"/>
        <v>1420000</v>
      </c>
    </row>
    <row r="25" spans="1:12">
      <c r="A25" s="58">
        <v>46</v>
      </c>
      <c r="B25" s="57">
        <v>1050.42</v>
      </c>
      <c r="C25" s="57">
        <v>2</v>
      </c>
      <c r="D25" s="57">
        <v>1.9</v>
      </c>
      <c r="E25" s="57">
        <v>11.875</v>
      </c>
      <c r="F25" s="57">
        <v>1105894.9783427313</v>
      </c>
      <c r="G25" s="10">
        <f t="shared" si="0"/>
        <v>11938.052083641214</v>
      </c>
      <c r="H25" s="11">
        <f>G25*'Cost Estimates'!$H$2</f>
        <v>2387610.4167282428</v>
      </c>
      <c r="I25" s="11">
        <f>C25*1000*'Cost Estimates'!$H$4</f>
        <v>170000</v>
      </c>
      <c r="J25" s="12">
        <f>F25*'Cost Estimates'!$H$3</f>
        <v>19353162.120997798</v>
      </c>
      <c r="K25" s="13">
        <f>VLOOKUP(D25*1000,'Cost Estimates'!$A$3:$D$23,4)</f>
        <v>710</v>
      </c>
      <c r="L25" s="17">
        <f t="shared" si="1"/>
        <v>1420000</v>
      </c>
    </row>
    <row r="26" spans="1:12">
      <c r="A26" s="58">
        <v>48</v>
      </c>
      <c r="B26" s="57">
        <v>1052.704</v>
      </c>
      <c r="C26" s="57">
        <v>2</v>
      </c>
      <c r="D26" s="57">
        <v>1.9</v>
      </c>
      <c r="E26" s="57">
        <v>11.875</v>
      </c>
      <c r="F26" s="57">
        <v>1105894.9783427313</v>
      </c>
      <c r="G26" s="10">
        <f t="shared" si="0"/>
        <v>11938.052083641214</v>
      </c>
      <c r="H26" s="11">
        <f>G26*'Cost Estimates'!$H$2</f>
        <v>2387610.4167282428</v>
      </c>
      <c r="I26" s="11">
        <f>C26*1000*'Cost Estimates'!$H$4</f>
        <v>170000</v>
      </c>
      <c r="J26" s="12">
        <f>F26*'Cost Estimates'!$H$3</f>
        <v>19353162.120997798</v>
      </c>
      <c r="K26" s="13">
        <f>VLOOKUP(D26*1000,'Cost Estimates'!$A$3:$D$23,4)</f>
        <v>710</v>
      </c>
      <c r="L26" s="17">
        <f t="shared" si="1"/>
        <v>1420000</v>
      </c>
    </row>
    <row r="27" spans="1:12">
      <c r="A27" s="58">
        <v>50</v>
      </c>
      <c r="B27" s="57">
        <v>1056.355</v>
      </c>
      <c r="C27" s="57">
        <v>2</v>
      </c>
      <c r="D27" s="57">
        <v>1.9</v>
      </c>
      <c r="E27" s="57">
        <v>11.875</v>
      </c>
      <c r="F27" s="57">
        <v>1105894.9783427313</v>
      </c>
      <c r="G27" s="10">
        <f t="shared" si="0"/>
        <v>11938.052083641214</v>
      </c>
      <c r="H27" s="11">
        <f>G27*'Cost Estimates'!$H$2</f>
        <v>2387610.4167282428</v>
      </c>
      <c r="I27" s="11">
        <f>C27*1000*'Cost Estimates'!$H$4</f>
        <v>170000</v>
      </c>
      <c r="J27" s="12">
        <f>F27*'Cost Estimates'!$H$3</f>
        <v>19353162.120997798</v>
      </c>
      <c r="K27" s="13">
        <f>VLOOKUP(D27*1000,'Cost Estimates'!$A$3:$D$23,4)</f>
        <v>710</v>
      </c>
      <c r="L27" s="17">
        <f t="shared" si="1"/>
        <v>1420000</v>
      </c>
    </row>
    <row r="28" spans="1:12">
      <c r="A28" s="58">
        <v>52</v>
      </c>
      <c r="B28" s="57">
        <v>1058.4659999999999</v>
      </c>
      <c r="C28" s="57">
        <v>2</v>
      </c>
      <c r="D28" s="57">
        <v>1.9</v>
      </c>
      <c r="E28" s="57">
        <v>11.875</v>
      </c>
      <c r="F28" s="57">
        <v>1105894.9783427313</v>
      </c>
      <c r="G28" s="10">
        <f t="shared" si="0"/>
        <v>11938.052083641214</v>
      </c>
      <c r="H28" s="11">
        <f>G28*'Cost Estimates'!$H$2</f>
        <v>2387610.4167282428</v>
      </c>
      <c r="I28" s="11">
        <f>C28*1000*'Cost Estimates'!$H$4</f>
        <v>170000</v>
      </c>
      <c r="J28" s="12">
        <f>F28*'Cost Estimates'!$H$3</f>
        <v>19353162.120997798</v>
      </c>
      <c r="K28" s="13">
        <f>VLOOKUP(D28*1000,'Cost Estimates'!$A$3:$D$23,4)</f>
        <v>710</v>
      </c>
      <c r="L28" s="17">
        <f t="shared" si="1"/>
        <v>1420000</v>
      </c>
    </row>
    <row r="29" spans="1:12">
      <c r="A29" s="58">
        <v>54</v>
      </c>
      <c r="B29" s="57">
        <v>1055.99</v>
      </c>
      <c r="C29" s="57">
        <v>2</v>
      </c>
      <c r="D29" s="57">
        <v>1.9</v>
      </c>
      <c r="E29" s="57">
        <v>11.875</v>
      </c>
      <c r="F29" s="57">
        <v>1105894.9783427313</v>
      </c>
      <c r="G29" s="10">
        <f t="shared" si="0"/>
        <v>11938.052083641214</v>
      </c>
      <c r="H29" s="11">
        <f>G29*'Cost Estimates'!$H$2</f>
        <v>2387610.4167282428</v>
      </c>
      <c r="I29" s="11">
        <f>C29*1000*'Cost Estimates'!$H$4</f>
        <v>170000</v>
      </c>
      <c r="J29" s="12">
        <f>F29*'Cost Estimates'!$H$3</f>
        <v>19353162.120997798</v>
      </c>
      <c r="K29" s="13">
        <f>VLOOKUP(D29*1000,'Cost Estimates'!$A$3:$D$23,4)</f>
        <v>710</v>
      </c>
      <c r="L29" s="17">
        <f t="shared" si="1"/>
        <v>1420000</v>
      </c>
    </row>
    <row r="30" spans="1:12">
      <c r="A30" s="58">
        <v>56</v>
      </c>
      <c r="B30" s="57">
        <v>1055.6600000000001</v>
      </c>
      <c r="C30" s="57">
        <v>2</v>
      </c>
      <c r="D30" s="57">
        <v>1.9</v>
      </c>
      <c r="E30" s="57">
        <v>11.875</v>
      </c>
      <c r="F30" s="57">
        <v>1105894.9783427313</v>
      </c>
      <c r="G30" s="10">
        <f t="shared" si="0"/>
        <v>11938.052083641214</v>
      </c>
      <c r="H30" s="11">
        <f>G30*'Cost Estimates'!$H$2</f>
        <v>2387610.4167282428</v>
      </c>
      <c r="I30" s="11">
        <f>C30*1000*'Cost Estimates'!$H$4</f>
        <v>170000</v>
      </c>
      <c r="J30" s="12">
        <f>F30*'Cost Estimates'!$H$3</f>
        <v>19353162.120997798</v>
      </c>
      <c r="K30" s="13">
        <f>VLOOKUP(D30*1000,'Cost Estimates'!$A$3:$D$23,4)</f>
        <v>710</v>
      </c>
      <c r="L30" s="17">
        <f t="shared" si="1"/>
        <v>1420000</v>
      </c>
    </row>
    <row r="31" spans="1:12">
      <c r="A31" s="58">
        <v>58</v>
      </c>
      <c r="B31" s="57">
        <v>1056.404</v>
      </c>
      <c r="C31" s="57">
        <v>2</v>
      </c>
      <c r="D31" s="57">
        <v>1.9</v>
      </c>
      <c r="E31" s="57">
        <v>11.875</v>
      </c>
      <c r="F31" s="57">
        <v>1105894.9783427313</v>
      </c>
      <c r="G31" s="10">
        <f t="shared" si="0"/>
        <v>11938.052083641214</v>
      </c>
      <c r="H31" s="11">
        <f>G31*'Cost Estimates'!$H$2</f>
        <v>2387610.4167282428</v>
      </c>
      <c r="I31" s="11">
        <f>C31*1000*'Cost Estimates'!$H$4</f>
        <v>170000</v>
      </c>
      <c r="J31" s="12">
        <f>F31*'Cost Estimates'!$H$3</f>
        <v>19353162.120997798</v>
      </c>
      <c r="K31" s="13">
        <f>VLOOKUP(D31*1000,'Cost Estimates'!$A$3:$D$23,4)</f>
        <v>710</v>
      </c>
      <c r="L31" s="17">
        <f t="shared" si="1"/>
        <v>1420000</v>
      </c>
    </row>
    <row r="32" spans="1:12">
      <c r="A32" s="58">
        <v>60</v>
      </c>
      <c r="B32" s="57">
        <v>1056.8409999999999</v>
      </c>
      <c r="C32" s="57">
        <v>2</v>
      </c>
      <c r="D32" s="57">
        <v>1.9</v>
      </c>
      <c r="E32" s="57">
        <v>11.875</v>
      </c>
      <c r="F32" s="57">
        <v>1105894.9783427313</v>
      </c>
      <c r="G32" s="10">
        <f t="shared" si="0"/>
        <v>11938.052083641214</v>
      </c>
      <c r="H32" s="11">
        <f>G32*'Cost Estimates'!$H$2</f>
        <v>2387610.4167282428</v>
      </c>
      <c r="I32" s="11">
        <f>C32*1000*'Cost Estimates'!$H$4</f>
        <v>170000</v>
      </c>
      <c r="J32" s="12">
        <f>F32*'Cost Estimates'!$H$3</f>
        <v>19353162.120997798</v>
      </c>
      <c r="K32" s="13">
        <f>VLOOKUP(D32*1000,'Cost Estimates'!$A$3:$D$23,4)</f>
        <v>710</v>
      </c>
      <c r="L32" s="17">
        <f t="shared" si="1"/>
        <v>1420000</v>
      </c>
    </row>
    <row r="33" spans="1:12">
      <c r="A33" s="58">
        <v>62</v>
      </c>
      <c r="B33" s="57">
        <v>1056.377</v>
      </c>
      <c r="C33" s="57">
        <v>2</v>
      </c>
      <c r="D33" s="57">
        <v>1.9</v>
      </c>
      <c r="E33" s="57">
        <v>11.875</v>
      </c>
      <c r="F33" s="57">
        <v>1105894.9783427313</v>
      </c>
      <c r="G33" s="10">
        <f t="shared" si="0"/>
        <v>11938.052083641214</v>
      </c>
      <c r="H33" s="11">
        <f>G33*'Cost Estimates'!$H$2</f>
        <v>2387610.4167282428</v>
      </c>
      <c r="I33" s="11">
        <f>C33*1000*'Cost Estimates'!$H$4</f>
        <v>170000</v>
      </c>
      <c r="J33" s="12">
        <f>F33*'Cost Estimates'!$H$3</f>
        <v>19353162.120997798</v>
      </c>
      <c r="K33" s="13">
        <f>VLOOKUP(D33*1000,'Cost Estimates'!$A$3:$D$23,4)</f>
        <v>710</v>
      </c>
      <c r="L33" s="17">
        <f t="shared" si="1"/>
        <v>1420000</v>
      </c>
    </row>
    <row r="34" spans="1:12">
      <c r="A34" s="58">
        <v>64</v>
      </c>
      <c r="B34" s="57">
        <v>1052.5029999999999</v>
      </c>
      <c r="C34" s="57">
        <v>2</v>
      </c>
      <c r="D34" s="57">
        <v>1.9</v>
      </c>
      <c r="E34" s="57">
        <v>11.875</v>
      </c>
      <c r="F34" s="57">
        <v>1105894.9783427313</v>
      </c>
      <c r="G34" s="10">
        <f t="shared" si="0"/>
        <v>11938.052083641214</v>
      </c>
      <c r="H34" s="11">
        <f>G34*'Cost Estimates'!$H$2</f>
        <v>2387610.4167282428</v>
      </c>
      <c r="I34" s="11">
        <f>C34*1000*'Cost Estimates'!$H$4</f>
        <v>170000</v>
      </c>
      <c r="J34" s="12">
        <f>F34*'Cost Estimates'!$H$3</f>
        <v>19353162.120997798</v>
      </c>
      <c r="K34" s="13">
        <f>VLOOKUP(D34*1000,'Cost Estimates'!$A$3:$D$23,4)</f>
        <v>710</v>
      </c>
      <c r="L34" s="17">
        <f t="shared" si="1"/>
        <v>1420000</v>
      </c>
    </row>
    <row r="35" spans="1:12">
      <c r="A35" s="58">
        <v>66</v>
      </c>
      <c r="B35" s="57">
        <v>1046.0219999999999</v>
      </c>
      <c r="C35" s="57">
        <v>2</v>
      </c>
      <c r="D35" s="57">
        <v>1.9</v>
      </c>
      <c r="E35" s="57">
        <v>11.875</v>
      </c>
      <c r="F35" s="57">
        <v>1105894.9783427313</v>
      </c>
      <c r="G35" s="10">
        <f t="shared" si="0"/>
        <v>11938.052083641214</v>
      </c>
      <c r="H35" s="11">
        <f>G35*'Cost Estimates'!$H$2</f>
        <v>2387610.4167282428</v>
      </c>
      <c r="I35" s="11">
        <f>C35*1000*'Cost Estimates'!$H$4</f>
        <v>170000</v>
      </c>
      <c r="J35" s="12">
        <f>F35*'Cost Estimates'!$H$3</f>
        <v>19353162.120997798</v>
      </c>
      <c r="K35" s="13">
        <f>VLOOKUP(D35*1000,'Cost Estimates'!$A$3:$D$23,4)</f>
        <v>710</v>
      </c>
      <c r="L35" s="17">
        <f t="shared" si="1"/>
        <v>1420000</v>
      </c>
    </row>
    <row r="36" spans="1:12">
      <c r="A36" s="58">
        <v>68</v>
      </c>
      <c r="B36" s="57">
        <v>1036.575</v>
      </c>
      <c r="C36" s="57">
        <v>2</v>
      </c>
      <c r="D36" s="57">
        <v>1.9</v>
      </c>
      <c r="E36" s="57">
        <v>11.875</v>
      </c>
      <c r="F36" s="57">
        <v>1105894.9783427313</v>
      </c>
      <c r="G36" s="10">
        <f t="shared" si="0"/>
        <v>11938.052083641214</v>
      </c>
      <c r="H36" s="11">
        <f>G36*'Cost Estimates'!$H$2</f>
        <v>2387610.4167282428</v>
      </c>
      <c r="I36" s="11">
        <f>C36*1000*'Cost Estimates'!$H$4</f>
        <v>170000</v>
      </c>
      <c r="J36" s="12">
        <f>F36*'Cost Estimates'!$H$3</f>
        <v>19353162.120997798</v>
      </c>
      <c r="K36" s="13">
        <f>VLOOKUP(D36*1000,'Cost Estimates'!$A$3:$D$23,4)</f>
        <v>710</v>
      </c>
      <c r="L36" s="17">
        <f t="shared" si="1"/>
        <v>1420000</v>
      </c>
    </row>
    <row r="37" spans="1:12">
      <c r="A37" s="58">
        <v>70</v>
      </c>
      <c r="B37" s="57">
        <v>1031.818</v>
      </c>
      <c r="C37" s="57">
        <v>2</v>
      </c>
      <c r="D37" s="57">
        <v>1.9</v>
      </c>
      <c r="E37" s="57">
        <v>11.875</v>
      </c>
      <c r="F37" s="57">
        <v>1105894.9783427313</v>
      </c>
      <c r="G37" s="10">
        <f t="shared" si="0"/>
        <v>11938.052083641214</v>
      </c>
      <c r="H37" s="11">
        <f>G37*'Cost Estimates'!$H$2</f>
        <v>2387610.4167282428</v>
      </c>
      <c r="I37" s="11">
        <f>C37*1000*'Cost Estimates'!$H$4</f>
        <v>170000</v>
      </c>
      <c r="J37" s="12">
        <f>F37*'Cost Estimates'!$H$3</f>
        <v>19353162.120997798</v>
      </c>
      <c r="K37" s="13">
        <f>VLOOKUP(D37*1000,'Cost Estimates'!$A$3:$D$23,4)</f>
        <v>710</v>
      </c>
      <c r="L37" s="17">
        <f t="shared" si="1"/>
        <v>1420000</v>
      </c>
    </row>
    <row r="38" spans="1:12">
      <c r="A38" s="58">
        <v>72</v>
      </c>
      <c r="B38" s="57">
        <v>1027.675</v>
      </c>
      <c r="C38" s="57">
        <v>2</v>
      </c>
      <c r="D38" s="57">
        <v>1.9</v>
      </c>
      <c r="E38" s="57">
        <v>11.875</v>
      </c>
      <c r="F38" s="57">
        <v>1105894.9783427313</v>
      </c>
      <c r="G38" s="10">
        <f t="shared" si="0"/>
        <v>11938.052083641214</v>
      </c>
      <c r="H38" s="11">
        <f>G38*'Cost Estimates'!$H$2</f>
        <v>2387610.4167282428</v>
      </c>
      <c r="I38" s="11">
        <f>C38*1000*'Cost Estimates'!$H$4</f>
        <v>170000</v>
      </c>
      <c r="J38" s="12">
        <f>F38*'Cost Estimates'!$H$3</f>
        <v>19353162.120997798</v>
      </c>
      <c r="K38" s="13">
        <f>VLOOKUP(D38*1000,'Cost Estimates'!$A$3:$D$23,4)</f>
        <v>710</v>
      </c>
      <c r="L38" s="17">
        <f t="shared" si="1"/>
        <v>1420000</v>
      </c>
    </row>
    <row r="39" spans="1:12">
      <c r="A39" s="58">
        <v>74</v>
      </c>
      <c r="B39" s="57">
        <v>1023.8440000000001</v>
      </c>
      <c r="C39" s="57">
        <v>2</v>
      </c>
      <c r="D39" s="57">
        <v>1.9</v>
      </c>
      <c r="E39" s="57">
        <v>11.875</v>
      </c>
      <c r="F39" s="57">
        <v>1105894.9783427313</v>
      </c>
      <c r="G39" s="10">
        <f t="shared" si="0"/>
        <v>11938.052083641214</v>
      </c>
      <c r="H39" s="11">
        <f>G39*'Cost Estimates'!$H$2</f>
        <v>2387610.4167282428</v>
      </c>
      <c r="I39" s="11">
        <f>C39*1000*'Cost Estimates'!$H$4</f>
        <v>170000</v>
      </c>
      <c r="J39" s="12">
        <f>F39*'Cost Estimates'!$H$3</f>
        <v>19353162.120997798</v>
      </c>
      <c r="K39" s="13">
        <f>VLOOKUP(D39*1000,'Cost Estimates'!$A$3:$D$23,4)</f>
        <v>710</v>
      </c>
      <c r="L39" s="17">
        <f t="shared" si="1"/>
        <v>1420000</v>
      </c>
    </row>
    <row r="40" spans="1:12">
      <c r="A40" s="58">
        <v>76</v>
      </c>
      <c r="B40" s="57">
        <v>1020.888</v>
      </c>
      <c r="C40" s="57">
        <v>2</v>
      </c>
      <c r="D40" s="57">
        <v>1.9</v>
      </c>
      <c r="E40" s="57">
        <v>11.875</v>
      </c>
      <c r="F40" s="57">
        <v>1105894.9783427313</v>
      </c>
      <c r="G40" s="10">
        <f t="shared" si="0"/>
        <v>11938.052083641214</v>
      </c>
      <c r="H40" s="11">
        <f>G40*'Cost Estimates'!$H$2</f>
        <v>2387610.4167282428</v>
      </c>
      <c r="I40" s="11">
        <f>C40*1000*'Cost Estimates'!$H$4</f>
        <v>170000</v>
      </c>
      <c r="J40" s="12">
        <f>F40*'Cost Estimates'!$H$3</f>
        <v>19353162.120997798</v>
      </c>
      <c r="K40" s="13">
        <f>VLOOKUP(D40*1000,'Cost Estimates'!$A$3:$D$23,4)</f>
        <v>710</v>
      </c>
      <c r="L40" s="17">
        <f t="shared" si="1"/>
        <v>1420000</v>
      </c>
    </row>
    <row r="41" spans="1:12">
      <c r="A41" s="58">
        <v>78</v>
      </c>
      <c r="B41" s="57">
        <v>1023.648</v>
      </c>
      <c r="C41" s="57">
        <v>2</v>
      </c>
      <c r="D41" s="57">
        <v>1.9</v>
      </c>
      <c r="E41" s="57">
        <v>11.875</v>
      </c>
      <c r="F41" s="57">
        <v>1105894.9783427313</v>
      </c>
      <c r="G41" s="10">
        <f t="shared" si="0"/>
        <v>11938.052083641214</v>
      </c>
      <c r="H41" s="11">
        <f>G41*'Cost Estimates'!$H$2</f>
        <v>2387610.4167282428</v>
      </c>
      <c r="I41" s="11">
        <f>C41*1000*'Cost Estimates'!$H$4</f>
        <v>170000</v>
      </c>
      <c r="J41" s="12">
        <f>F41*'Cost Estimates'!$H$3</f>
        <v>19353162.120997798</v>
      </c>
      <c r="K41" s="13">
        <f>VLOOKUP(D41*1000,'Cost Estimates'!$A$3:$D$23,4)</f>
        <v>710</v>
      </c>
      <c r="L41" s="17">
        <f t="shared" si="1"/>
        <v>1420000</v>
      </c>
    </row>
    <row r="42" spans="1:12">
      <c r="A42" s="58">
        <v>80</v>
      </c>
      <c r="B42" s="57">
        <v>1027.566</v>
      </c>
      <c r="C42" s="57">
        <v>2</v>
      </c>
      <c r="D42" s="57">
        <v>1.9</v>
      </c>
      <c r="E42" s="57">
        <v>11.875</v>
      </c>
      <c r="F42" s="57">
        <v>1105894.9783427313</v>
      </c>
      <c r="G42" s="10">
        <f t="shared" si="0"/>
        <v>11938.052083641214</v>
      </c>
      <c r="H42" s="11">
        <f>G42*'Cost Estimates'!$H$2</f>
        <v>2387610.4167282428</v>
      </c>
      <c r="I42" s="11">
        <f>C42*1000*'Cost Estimates'!$H$4</f>
        <v>170000</v>
      </c>
      <c r="J42" s="12">
        <f>F42*'Cost Estimates'!$H$3</f>
        <v>19353162.120997798</v>
      </c>
      <c r="K42" s="13">
        <f>VLOOKUP(D42*1000,'Cost Estimates'!$A$3:$D$23,4)</f>
        <v>710</v>
      </c>
      <c r="L42" s="17">
        <f t="shared" si="1"/>
        <v>1420000</v>
      </c>
    </row>
    <row r="43" spans="1:12">
      <c r="A43" s="58">
        <v>82</v>
      </c>
      <c r="B43" s="57">
        <v>1032.3710000000001</v>
      </c>
      <c r="C43" s="57">
        <v>2</v>
      </c>
      <c r="D43" s="57">
        <v>1.9</v>
      </c>
      <c r="E43" s="57">
        <v>11.875</v>
      </c>
      <c r="F43" s="57">
        <v>1105894.9783427313</v>
      </c>
      <c r="G43" s="10">
        <f t="shared" si="0"/>
        <v>11938.052083641214</v>
      </c>
      <c r="H43" s="11">
        <f>G43*'Cost Estimates'!$H$2</f>
        <v>2387610.4167282428</v>
      </c>
      <c r="I43" s="11">
        <f>C43*1000*'Cost Estimates'!$H$4</f>
        <v>170000</v>
      </c>
      <c r="J43" s="12">
        <f>F43*'Cost Estimates'!$H$3</f>
        <v>19353162.120997798</v>
      </c>
      <c r="K43" s="13">
        <f>VLOOKUP(D43*1000,'Cost Estimates'!$A$3:$D$23,4)</f>
        <v>710</v>
      </c>
      <c r="L43" s="17">
        <f t="shared" si="1"/>
        <v>1420000</v>
      </c>
    </row>
    <row r="44" spans="1:12">
      <c r="A44" s="58">
        <v>84</v>
      </c>
      <c r="B44" s="57">
        <v>1034.9829999999999</v>
      </c>
      <c r="C44" s="57">
        <v>2</v>
      </c>
      <c r="D44" s="57">
        <v>1.9</v>
      </c>
      <c r="E44" s="57">
        <v>11.875</v>
      </c>
      <c r="F44" s="57">
        <v>1105894.9783427313</v>
      </c>
      <c r="G44" s="10">
        <f t="shared" si="0"/>
        <v>11938.052083641214</v>
      </c>
      <c r="H44" s="11">
        <f>G44*'Cost Estimates'!$H$2</f>
        <v>2387610.4167282428</v>
      </c>
      <c r="I44" s="11">
        <f>C44*1000*'Cost Estimates'!$H$4</f>
        <v>170000</v>
      </c>
      <c r="J44" s="12">
        <f>F44*'Cost Estimates'!$H$3</f>
        <v>19353162.120997798</v>
      </c>
      <c r="K44" s="13">
        <f>VLOOKUP(D44*1000,'Cost Estimates'!$A$3:$D$23,4)</f>
        <v>710</v>
      </c>
      <c r="L44" s="17">
        <f t="shared" si="1"/>
        <v>1420000</v>
      </c>
    </row>
    <row r="45" spans="1:12">
      <c r="A45" s="58">
        <v>86</v>
      </c>
      <c r="B45" s="57">
        <v>1033.213</v>
      </c>
      <c r="C45" s="57">
        <v>2</v>
      </c>
      <c r="D45" s="57">
        <v>1.9</v>
      </c>
      <c r="E45" s="57">
        <v>11.875</v>
      </c>
      <c r="F45" s="57">
        <v>1105894.9783427313</v>
      </c>
      <c r="G45" s="10">
        <f t="shared" si="0"/>
        <v>11938.052083641214</v>
      </c>
      <c r="H45" s="11">
        <f>G45*'Cost Estimates'!$H$2</f>
        <v>2387610.4167282428</v>
      </c>
      <c r="I45" s="11">
        <f>C45*1000*'Cost Estimates'!$H$4</f>
        <v>170000</v>
      </c>
      <c r="J45" s="12">
        <f>F45*'Cost Estimates'!$H$3</f>
        <v>19353162.120997798</v>
      </c>
      <c r="K45" s="13">
        <f>VLOOKUP(D45*1000,'Cost Estimates'!$A$3:$D$23,4)</f>
        <v>710</v>
      </c>
      <c r="L45" s="17">
        <f t="shared" si="1"/>
        <v>1420000</v>
      </c>
    </row>
    <row r="46" spans="1:12">
      <c r="A46" s="58">
        <v>88</v>
      </c>
      <c r="B46" s="57">
        <v>1031.1880000000001</v>
      </c>
      <c r="C46" s="57">
        <v>2</v>
      </c>
      <c r="D46" s="57">
        <v>1.9</v>
      </c>
      <c r="E46" s="57">
        <v>11.875</v>
      </c>
      <c r="F46" s="57">
        <v>1105894.9783427313</v>
      </c>
      <c r="G46" s="10">
        <f t="shared" si="0"/>
        <v>11938.052083641214</v>
      </c>
      <c r="H46" s="11">
        <f>G46*'Cost Estimates'!$H$2</f>
        <v>2387610.4167282428</v>
      </c>
      <c r="I46" s="11">
        <f>C46*1000*'Cost Estimates'!$H$4</f>
        <v>170000</v>
      </c>
      <c r="J46" s="12">
        <f>F46*'Cost Estimates'!$H$3</f>
        <v>19353162.120997798</v>
      </c>
      <c r="K46" s="13">
        <f>VLOOKUP(D46*1000,'Cost Estimates'!$A$3:$D$23,4)</f>
        <v>710</v>
      </c>
      <c r="L46" s="17">
        <f t="shared" si="1"/>
        <v>1420000</v>
      </c>
    </row>
    <row r="47" spans="1:12">
      <c r="A47" s="58">
        <v>90</v>
      </c>
      <c r="B47" s="57">
        <v>1029.08</v>
      </c>
      <c r="C47" s="57">
        <v>2</v>
      </c>
      <c r="D47" s="57">
        <v>1.9</v>
      </c>
      <c r="E47" s="57">
        <v>11.875</v>
      </c>
      <c r="F47" s="57">
        <v>1105894.9783427313</v>
      </c>
      <c r="G47" s="10">
        <f t="shared" si="0"/>
        <v>11938.052083641214</v>
      </c>
      <c r="H47" s="11">
        <f>G47*'Cost Estimates'!$H$2</f>
        <v>2387610.4167282428</v>
      </c>
      <c r="I47" s="11">
        <f>C47*1000*'Cost Estimates'!$H$4</f>
        <v>170000</v>
      </c>
      <c r="J47" s="12">
        <f>F47*'Cost Estimates'!$H$3</f>
        <v>19353162.120997798</v>
      </c>
      <c r="K47" s="13">
        <f>VLOOKUP(D47*1000,'Cost Estimates'!$A$3:$D$23,4)</f>
        <v>710</v>
      </c>
      <c r="L47" s="17">
        <f t="shared" si="1"/>
        <v>1420000</v>
      </c>
    </row>
    <row r="48" spans="1:12">
      <c r="A48" s="58">
        <v>92</v>
      </c>
      <c r="B48" s="57">
        <v>1026.3219999999999</v>
      </c>
      <c r="C48" s="57">
        <v>2</v>
      </c>
      <c r="D48" s="57">
        <v>1.9</v>
      </c>
      <c r="E48" s="57">
        <v>11.875</v>
      </c>
      <c r="F48" s="57">
        <v>1105894.9783427313</v>
      </c>
      <c r="G48" s="10">
        <f t="shared" si="0"/>
        <v>11938.052083641214</v>
      </c>
      <c r="H48" s="11">
        <f>G48*'Cost Estimates'!$H$2</f>
        <v>2387610.4167282428</v>
      </c>
      <c r="I48" s="11">
        <f>C48*1000*'Cost Estimates'!$H$4</f>
        <v>170000</v>
      </c>
      <c r="J48" s="12">
        <f>F48*'Cost Estimates'!$H$3</f>
        <v>19353162.120997798</v>
      </c>
      <c r="K48" s="13">
        <f>VLOOKUP(D48*1000,'Cost Estimates'!$A$3:$D$23,4)</f>
        <v>710</v>
      </c>
      <c r="L48" s="17">
        <f t="shared" si="1"/>
        <v>1420000</v>
      </c>
    </row>
    <row r="49" spans="1:12">
      <c r="A49" s="58">
        <v>94</v>
      </c>
      <c r="B49" s="57">
        <v>1023.207</v>
      </c>
      <c r="C49" s="57">
        <v>2</v>
      </c>
      <c r="D49" s="57">
        <v>1.9</v>
      </c>
      <c r="E49" s="57">
        <v>11.875</v>
      </c>
      <c r="F49" s="57">
        <v>1105894.9783427313</v>
      </c>
      <c r="G49" s="10">
        <f t="shared" si="0"/>
        <v>11938.052083641214</v>
      </c>
      <c r="H49" s="11">
        <f>G49*'Cost Estimates'!$H$2</f>
        <v>2387610.4167282428</v>
      </c>
      <c r="I49" s="11">
        <f>C49*1000*'Cost Estimates'!$H$4</f>
        <v>170000</v>
      </c>
      <c r="J49" s="12">
        <f>F49*'Cost Estimates'!$H$3</f>
        <v>19353162.120997798</v>
      </c>
      <c r="K49" s="13">
        <f>VLOOKUP(D49*1000,'Cost Estimates'!$A$3:$D$23,4)</f>
        <v>710</v>
      </c>
      <c r="L49" s="17">
        <f t="shared" si="1"/>
        <v>1420000</v>
      </c>
    </row>
    <row r="50" spans="1:12">
      <c r="A50" s="58">
        <v>96</v>
      </c>
      <c r="B50" s="57">
        <v>1021.503</v>
      </c>
      <c r="C50" s="57">
        <v>2</v>
      </c>
      <c r="D50" s="57">
        <v>1.9</v>
      </c>
      <c r="E50" s="57">
        <v>11.875</v>
      </c>
      <c r="F50" s="57">
        <v>1105894.9783427313</v>
      </c>
      <c r="G50" s="10">
        <f t="shared" si="0"/>
        <v>11938.052083641214</v>
      </c>
      <c r="H50" s="11">
        <f>G50*'Cost Estimates'!$H$2</f>
        <v>2387610.4167282428</v>
      </c>
      <c r="I50" s="11">
        <f>C50*1000*'Cost Estimates'!$H$4</f>
        <v>170000</v>
      </c>
      <c r="J50" s="12">
        <f>F50*'Cost Estimates'!$H$3</f>
        <v>19353162.120997798</v>
      </c>
      <c r="K50" s="13">
        <f>VLOOKUP(D50*1000,'Cost Estimates'!$A$3:$D$23,4)</f>
        <v>710</v>
      </c>
      <c r="L50" s="17">
        <f t="shared" si="1"/>
        <v>1420000</v>
      </c>
    </row>
    <row r="51" spans="1:12">
      <c r="A51" s="58">
        <v>98</v>
      </c>
      <c r="B51" s="57">
        <v>1019.765</v>
      </c>
      <c r="C51" s="57">
        <v>2</v>
      </c>
      <c r="D51" s="57">
        <v>1.9</v>
      </c>
      <c r="E51" s="57">
        <v>11.875</v>
      </c>
      <c r="F51" s="57">
        <v>1105894.9783427313</v>
      </c>
      <c r="G51" s="10">
        <f t="shared" si="0"/>
        <v>11938.052083641214</v>
      </c>
      <c r="H51" s="11">
        <f>G51*'Cost Estimates'!$H$2</f>
        <v>2387610.4167282428</v>
      </c>
      <c r="I51" s="11">
        <f>C51*1000*'Cost Estimates'!$H$4</f>
        <v>170000</v>
      </c>
      <c r="J51" s="12">
        <f>F51*'Cost Estimates'!$H$3</f>
        <v>19353162.120997798</v>
      </c>
      <c r="K51" s="13">
        <f>VLOOKUP(D51*1000,'Cost Estimates'!$A$3:$D$23,4)</f>
        <v>710</v>
      </c>
      <c r="L51" s="17">
        <f t="shared" si="1"/>
        <v>1420000</v>
      </c>
    </row>
    <row r="52" spans="1:12">
      <c r="A52" s="58">
        <v>100</v>
      </c>
      <c r="B52" s="57">
        <v>1018.4930000000001</v>
      </c>
      <c r="C52" s="57">
        <v>2</v>
      </c>
      <c r="D52" s="57">
        <v>1.9</v>
      </c>
      <c r="E52" s="57">
        <v>11.875</v>
      </c>
      <c r="F52" s="57">
        <v>1105894.9783427313</v>
      </c>
      <c r="G52" s="10">
        <f t="shared" si="0"/>
        <v>11938.052083641214</v>
      </c>
      <c r="H52" s="11">
        <f>G52*'Cost Estimates'!$H$2</f>
        <v>2387610.4167282428</v>
      </c>
      <c r="I52" s="11">
        <f>C52*1000*'Cost Estimates'!$H$4</f>
        <v>170000</v>
      </c>
      <c r="J52" s="12">
        <f>F52*'Cost Estimates'!$H$3</f>
        <v>19353162.120997798</v>
      </c>
      <c r="K52" s="13">
        <f>VLOOKUP(D52*1000,'Cost Estimates'!$A$3:$D$23,4)</f>
        <v>710</v>
      </c>
      <c r="L52" s="17">
        <f t="shared" si="1"/>
        <v>1420000</v>
      </c>
    </row>
    <row r="53" spans="1:12">
      <c r="A53" s="58">
        <v>102</v>
      </c>
      <c r="B53" s="57">
        <v>1016.444</v>
      </c>
      <c r="C53" s="57">
        <v>2</v>
      </c>
      <c r="D53" s="57">
        <v>1.9</v>
      </c>
      <c r="E53" s="57">
        <v>11.875</v>
      </c>
      <c r="F53" s="57">
        <v>1105894.9783427313</v>
      </c>
      <c r="G53" s="10">
        <f t="shared" si="0"/>
        <v>11938.052083641214</v>
      </c>
      <c r="H53" s="11">
        <f>G53*'Cost Estimates'!$H$2</f>
        <v>2387610.4167282428</v>
      </c>
      <c r="I53" s="11">
        <f>C53*1000*'Cost Estimates'!$H$4</f>
        <v>170000</v>
      </c>
      <c r="J53" s="12">
        <f>F53*'Cost Estimates'!$H$3</f>
        <v>19353162.120997798</v>
      </c>
      <c r="K53" s="13">
        <f>VLOOKUP(D53*1000,'Cost Estimates'!$A$3:$D$23,4)</f>
        <v>710</v>
      </c>
      <c r="L53" s="17">
        <f t="shared" si="1"/>
        <v>1420000</v>
      </c>
    </row>
    <row r="54" spans="1:12">
      <c r="A54" s="58">
        <v>104</v>
      </c>
      <c r="B54" s="57">
        <v>1013.288</v>
      </c>
      <c r="C54" s="57">
        <v>2</v>
      </c>
      <c r="D54" s="57">
        <v>1.9</v>
      </c>
      <c r="E54" s="57">
        <v>11.875</v>
      </c>
      <c r="F54" s="57">
        <v>1105894.9783427313</v>
      </c>
      <c r="G54" s="10">
        <f t="shared" si="0"/>
        <v>11938.052083641214</v>
      </c>
      <c r="H54" s="11">
        <f>G54*'Cost Estimates'!$H$2</f>
        <v>2387610.4167282428</v>
      </c>
      <c r="I54" s="11">
        <f>C54*1000*'Cost Estimates'!$H$4</f>
        <v>170000</v>
      </c>
      <c r="J54" s="12">
        <f>F54*'Cost Estimates'!$H$3</f>
        <v>19353162.120997798</v>
      </c>
      <c r="K54" s="13">
        <f>VLOOKUP(D54*1000,'Cost Estimates'!$A$3:$D$23,4)</f>
        <v>710</v>
      </c>
      <c r="L54" s="17">
        <f t="shared" si="1"/>
        <v>1420000</v>
      </c>
    </row>
    <row r="55" spans="1:12">
      <c r="A55" s="58">
        <v>106</v>
      </c>
      <c r="B55" s="57">
        <v>1007.843</v>
      </c>
      <c r="C55" s="57">
        <v>2</v>
      </c>
      <c r="D55" s="57">
        <v>1.9</v>
      </c>
      <c r="E55" s="57">
        <v>11.875</v>
      </c>
      <c r="F55" s="57">
        <v>1105894.9783427313</v>
      </c>
      <c r="G55" s="10">
        <f t="shared" si="0"/>
        <v>11938.052083641214</v>
      </c>
      <c r="H55" s="11">
        <f>G55*'Cost Estimates'!$H$2</f>
        <v>2387610.4167282428</v>
      </c>
      <c r="I55" s="11">
        <f>C55*1000*'Cost Estimates'!$H$4</f>
        <v>170000</v>
      </c>
      <c r="J55" s="12">
        <f>F55*'Cost Estimates'!$H$3</f>
        <v>19353162.120997798</v>
      </c>
      <c r="K55" s="13">
        <f>VLOOKUP(D55*1000,'Cost Estimates'!$A$3:$D$23,4)</f>
        <v>710</v>
      </c>
      <c r="L55" s="17">
        <f t="shared" si="1"/>
        <v>1420000</v>
      </c>
    </row>
    <row r="56" spans="1:12">
      <c r="A56" s="58">
        <v>108</v>
      </c>
      <c r="B56" s="57">
        <v>1001.282</v>
      </c>
      <c r="C56" s="57">
        <v>2</v>
      </c>
      <c r="D56" s="57">
        <v>1.9</v>
      </c>
      <c r="E56" s="57">
        <v>11.875</v>
      </c>
      <c r="F56" s="57">
        <v>1105894.9783427313</v>
      </c>
      <c r="G56" s="10">
        <f t="shared" si="0"/>
        <v>11938.052083641214</v>
      </c>
      <c r="H56" s="11">
        <f>G56*'Cost Estimates'!$H$2</f>
        <v>2387610.4167282428</v>
      </c>
      <c r="I56" s="11">
        <f>C56*1000*'Cost Estimates'!$H$4</f>
        <v>170000</v>
      </c>
      <c r="J56" s="12">
        <f>F56*'Cost Estimates'!$H$3</f>
        <v>19353162.120997798</v>
      </c>
      <c r="K56" s="13">
        <f>VLOOKUP(D56*1000,'Cost Estimates'!$A$3:$D$23,4)</f>
        <v>710</v>
      </c>
      <c r="L56" s="17">
        <f t="shared" si="1"/>
        <v>1420000</v>
      </c>
    </row>
    <row r="57" spans="1:12">
      <c r="A57" s="58">
        <v>110</v>
      </c>
      <c r="B57" s="57">
        <v>996.60900000000004</v>
      </c>
      <c r="C57" s="57">
        <v>2</v>
      </c>
      <c r="D57" s="57">
        <v>1.9</v>
      </c>
      <c r="E57" s="57">
        <v>11.875</v>
      </c>
      <c r="F57" s="57">
        <v>1105894.9783427313</v>
      </c>
      <c r="G57" s="10">
        <f t="shared" si="0"/>
        <v>11938.052083641214</v>
      </c>
      <c r="H57" s="11">
        <f>G57*'Cost Estimates'!$H$2</f>
        <v>2387610.4167282428</v>
      </c>
      <c r="I57" s="11">
        <f>C57*1000*'Cost Estimates'!$H$4</f>
        <v>170000</v>
      </c>
      <c r="J57" s="12">
        <f>F57*'Cost Estimates'!$H$3</f>
        <v>19353162.120997798</v>
      </c>
      <c r="K57" s="13">
        <f>VLOOKUP(D57*1000,'Cost Estimates'!$A$3:$D$23,4)</f>
        <v>710</v>
      </c>
      <c r="L57" s="17">
        <f t="shared" si="1"/>
        <v>1420000</v>
      </c>
    </row>
    <row r="58" spans="1:12">
      <c r="A58" s="58">
        <v>112</v>
      </c>
      <c r="B58" s="57">
        <v>992.99900000000002</v>
      </c>
      <c r="C58" s="57">
        <v>2</v>
      </c>
      <c r="D58" s="57">
        <v>1.9</v>
      </c>
      <c r="E58" s="57">
        <v>11.875</v>
      </c>
      <c r="F58" s="57">
        <v>1105894.9783427313</v>
      </c>
      <c r="G58" s="10">
        <f t="shared" si="0"/>
        <v>11938.052083641214</v>
      </c>
      <c r="H58" s="11">
        <f>G58*'Cost Estimates'!$H$2</f>
        <v>2387610.4167282428</v>
      </c>
      <c r="I58" s="11">
        <f>C58*1000*'Cost Estimates'!$H$4</f>
        <v>170000</v>
      </c>
      <c r="J58" s="12">
        <f>F58*'Cost Estimates'!$H$3</f>
        <v>19353162.120997798</v>
      </c>
      <c r="K58" s="13">
        <f>VLOOKUP(D58*1000,'Cost Estimates'!$A$3:$D$23,4)</f>
        <v>710</v>
      </c>
      <c r="L58" s="17">
        <f t="shared" si="1"/>
        <v>1420000</v>
      </c>
    </row>
    <row r="59" spans="1:12">
      <c r="A59" s="58">
        <v>114</v>
      </c>
      <c r="B59" s="57">
        <v>993.63900000000001</v>
      </c>
      <c r="C59" s="57">
        <v>2</v>
      </c>
      <c r="D59" s="57">
        <v>1.9</v>
      </c>
      <c r="E59" s="57">
        <v>11.875</v>
      </c>
      <c r="F59" s="57">
        <v>1105894.9783427313</v>
      </c>
      <c r="G59" s="10">
        <f t="shared" si="0"/>
        <v>11938.052083641214</v>
      </c>
      <c r="H59" s="11">
        <f>G59*'Cost Estimates'!$H$2</f>
        <v>2387610.4167282428</v>
      </c>
      <c r="I59" s="11">
        <f>C59*1000*'Cost Estimates'!$H$4</f>
        <v>170000</v>
      </c>
      <c r="J59" s="12">
        <f>F59*'Cost Estimates'!$H$3</f>
        <v>19353162.120997798</v>
      </c>
      <c r="K59" s="13">
        <f>VLOOKUP(D59*1000,'Cost Estimates'!$A$3:$D$23,4)</f>
        <v>710</v>
      </c>
      <c r="L59" s="17">
        <f t="shared" si="1"/>
        <v>1420000</v>
      </c>
    </row>
    <row r="60" spans="1:12">
      <c r="A60" s="58">
        <v>116</v>
      </c>
      <c r="B60" s="57">
        <v>994.61099999999999</v>
      </c>
      <c r="C60" s="57">
        <v>2</v>
      </c>
      <c r="D60" s="57">
        <v>1.9</v>
      </c>
      <c r="E60" s="57">
        <v>11.875</v>
      </c>
      <c r="F60" s="57">
        <v>1105894.9783427313</v>
      </c>
      <c r="G60" s="10">
        <f t="shared" si="0"/>
        <v>11938.052083641214</v>
      </c>
      <c r="H60" s="11">
        <f>G60*'Cost Estimates'!$H$2</f>
        <v>2387610.4167282428</v>
      </c>
      <c r="I60" s="11">
        <f>C60*1000*'Cost Estimates'!$H$4</f>
        <v>170000</v>
      </c>
      <c r="J60" s="12">
        <f>F60*'Cost Estimates'!$H$3</f>
        <v>19353162.120997798</v>
      </c>
      <c r="K60" s="13">
        <f>VLOOKUP(D60*1000,'Cost Estimates'!$A$3:$D$23,4)</f>
        <v>710</v>
      </c>
      <c r="L60" s="17">
        <f t="shared" si="1"/>
        <v>1420000</v>
      </c>
    </row>
    <row r="61" spans="1:12">
      <c r="A61" s="58">
        <v>118</v>
      </c>
      <c r="B61" s="57">
        <v>995.75099999999998</v>
      </c>
      <c r="C61" s="57">
        <v>2</v>
      </c>
      <c r="D61" s="57">
        <v>1.9</v>
      </c>
      <c r="E61" s="57">
        <v>11.875</v>
      </c>
      <c r="F61" s="57">
        <v>1105894.9783427313</v>
      </c>
      <c r="G61" s="10">
        <f t="shared" si="0"/>
        <v>11938.052083641214</v>
      </c>
      <c r="H61" s="11">
        <f>G61*'Cost Estimates'!$H$2</f>
        <v>2387610.4167282428</v>
      </c>
      <c r="I61" s="11">
        <f>C61*1000*'Cost Estimates'!$H$4</f>
        <v>170000</v>
      </c>
      <c r="J61" s="12">
        <f>F61*'Cost Estimates'!$H$3</f>
        <v>19353162.120997798</v>
      </c>
      <c r="K61" s="13">
        <f>VLOOKUP(D61*1000,'Cost Estimates'!$A$3:$D$23,4)</f>
        <v>710</v>
      </c>
      <c r="L61" s="17">
        <f t="shared" si="1"/>
        <v>1420000</v>
      </c>
    </row>
    <row r="62" spans="1:12">
      <c r="A62" s="58">
        <v>120</v>
      </c>
      <c r="B62" s="57">
        <v>996.47900000000004</v>
      </c>
      <c r="C62" s="57">
        <v>2</v>
      </c>
      <c r="D62" s="57">
        <v>1.9</v>
      </c>
      <c r="E62" s="57">
        <v>11.875</v>
      </c>
      <c r="F62" s="57">
        <v>1105894.9783427313</v>
      </c>
      <c r="G62" s="10">
        <f t="shared" si="0"/>
        <v>11938.052083641214</v>
      </c>
      <c r="H62" s="11">
        <f>G62*'Cost Estimates'!$H$2</f>
        <v>2387610.4167282428</v>
      </c>
      <c r="I62" s="11">
        <f>C62*1000*'Cost Estimates'!$H$4</f>
        <v>170000</v>
      </c>
      <c r="J62" s="12">
        <f>F62*'Cost Estimates'!$H$3</f>
        <v>19353162.120997798</v>
      </c>
      <c r="K62" s="13">
        <f>VLOOKUP(D62*1000,'Cost Estimates'!$A$3:$D$23,4)</f>
        <v>710</v>
      </c>
      <c r="L62" s="17">
        <f t="shared" si="1"/>
        <v>1420000</v>
      </c>
    </row>
    <row r="63" spans="1:12">
      <c r="A63" s="58">
        <v>122</v>
      </c>
      <c r="B63" s="57">
        <v>996.14700000000005</v>
      </c>
      <c r="C63" s="57">
        <v>2</v>
      </c>
      <c r="D63" s="57">
        <v>1.9</v>
      </c>
      <c r="E63" s="57">
        <v>11.875</v>
      </c>
      <c r="F63" s="57">
        <v>1105894.9783427313</v>
      </c>
      <c r="G63" s="10">
        <f t="shared" si="0"/>
        <v>11938.052083641214</v>
      </c>
      <c r="H63" s="11">
        <f>G63*'Cost Estimates'!$H$2</f>
        <v>2387610.4167282428</v>
      </c>
      <c r="I63" s="11">
        <f>C63*1000*'Cost Estimates'!$H$4</f>
        <v>170000</v>
      </c>
      <c r="J63" s="12">
        <f>F63*'Cost Estimates'!$H$3</f>
        <v>19353162.120997798</v>
      </c>
      <c r="K63" s="13">
        <f>VLOOKUP(D63*1000,'Cost Estimates'!$A$3:$D$23,4)</f>
        <v>710</v>
      </c>
      <c r="L63" s="17">
        <f t="shared" si="1"/>
        <v>1420000</v>
      </c>
    </row>
    <row r="64" spans="1:12">
      <c r="A64" s="58">
        <v>124</v>
      </c>
      <c r="B64" s="57">
        <v>992.09400000000005</v>
      </c>
      <c r="C64" s="57">
        <v>2</v>
      </c>
      <c r="D64" s="57">
        <v>1.9</v>
      </c>
      <c r="E64" s="57">
        <v>11.875</v>
      </c>
      <c r="F64" s="57">
        <v>1105894.9783427313</v>
      </c>
      <c r="G64" s="10">
        <f t="shared" si="0"/>
        <v>11938.052083641214</v>
      </c>
      <c r="H64" s="11">
        <f>G64*'Cost Estimates'!$H$2</f>
        <v>2387610.4167282428</v>
      </c>
      <c r="I64" s="11">
        <f>C64*1000*'Cost Estimates'!$H$4</f>
        <v>170000</v>
      </c>
      <c r="J64" s="12">
        <f>F64*'Cost Estimates'!$H$3</f>
        <v>19353162.120997798</v>
      </c>
      <c r="K64" s="13">
        <f>VLOOKUP(D64*1000,'Cost Estimates'!$A$3:$D$23,4)</f>
        <v>710</v>
      </c>
      <c r="L64" s="17">
        <f t="shared" si="1"/>
        <v>1420000</v>
      </c>
    </row>
    <row r="65" spans="1:12">
      <c r="A65" s="58">
        <v>126</v>
      </c>
      <c r="B65" s="57">
        <v>985.62300000000005</v>
      </c>
      <c r="C65" s="57">
        <v>2</v>
      </c>
      <c r="D65" s="57">
        <v>1.9</v>
      </c>
      <c r="E65" s="57">
        <v>11.875</v>
      </c>
      <c r="F65" s="57">
        <v>1105894.9783427313</v>
      </c>
      <c r="G65" s="10">
        <f t="shared" si="0"/>
        <v>11938.052083641214</v>
      </c>
      <c r="H65" s="11">
        <f>G65*'Cost Estimates'!$H$2</f>
        <v>2387610.4167282428</v>
      </c>
      <c r="I65" s="11">
        <f>C65*1000*'Cost Estimates'!$H$4</f>
        <v>170000</v>
      </c>
      <c r="J65" s="12">
        <f>F65*'Cost Estimates'!$H$3</f>
        <v>19353162.120997798</v>
      </c>
      <c r="K65" s="13">
        <f>VLOOKUP(D65*1000,'Cost Estimates'!$A$3:$D$23,4)</f>
        <v>710</v>
      </c>
      <c r="L65" s="17">
        <f t="shared" si="1"/>
        <v>1420000</v>
      </c>
    </row>
    <row r="66" spans="1:12">
      <c r="A66" s="58">
        <v>128</v>
      </c>
      <c r="B66" s="57">
        <v>977.75900000000001</v>
      </c>
      <c r="C66" s="57">
        <v>2</v>
      </c>
      <c r="D66" s="57">
        <v>1.9</v>
      </c>
      <c r="E66" s="57">
        <v>11.875</v>
      </c>
      <c r="F66" s="57">
        <v>1105894.9783427313</v>
      </c>
      <c r="G66" s="10">
        <f t="shared" si="0"/>
        <v>11938.052083641214</v>
      </c>
      <c r="H66" s="11">
        <f>G66*'Cost Estimates'!$H$2</f>
        <v>2387610.4167282428</v>
      </c>
      <c r="I66" s="11">
        <f>C66*1000*'Cost Estimates'!$H$4</f>
        <v>170000</v>
      </c>
      <c r="J66" s="12">
        <f>F66*'Cost Estimates'!$H$3</f>
        <v>19353162.120997798</v>
      </c>
      <c r="K66" s="13">
        <f>VLOOKUP(D66*1000,'Cost Estimates'!$A$3:$D$23,4)</f>
        <v>710</v>
      </c>
      <c r="L66" s="17">
        <f t="shared" si="1"/>
        <v>1420000</v>
      </c>
    </row>
    <row r="67" spans="1:12">
      <c r="A67" s="58">
        <v>130</v>
      </c>
      <c r="B67" s="57">
        <v>969.77200000000005</v>
      </c>
      <c r="C67" s="57">
        <v>2</v>
      </c>
      <c r="D67" s="57">
        <v>1.9</v>
      </c>
      <c r="E67" s="57">
        <v>11.875</v>
      </c>
      <c r="F67" s="57">
        <v>1105894.9783427313</v>
      </c>
      <c r="G67" s="10">
        <f t="shared" si="0"/>
        <v>11938.052083641214</v>
      </c>
      <c r="H67" s="11">
        <f>G67*'Cost Estimates'!$H$2</f>
        <v>2387610.4167282428</v>
      </c>
      <c r="I67" s="11">
        <f>C67*1000*'Cost Estimates'!$H$4</f>
        <v>170000</v>
      </c>
      <c r="J67" s="12">
        <f>F67*'Cost Estimates'!$H$3</f>
        <v>19353162.120997798</v>
      </c>
      <c r="K67" s="13">
        <f>VLOOKUP(D67*1000,'Cost Estimates'!$A$3:$D$23,4)</f>
        <v>710</v>
      </c>
      <c r="L67" s="17">
        <f t="shared" si="1"/>
        <v>1420000</v>
      </c>
    </row>
    <row r="68" spans="1:12">
      <c r="A68" s="58">
        <v>132</v>
      </c>
      <c r="B68" s="57">
        <v>981.78499999999997</v>
      </c>
      <c r="C68" s="57">
        <v>2</v>
      </c>
      <c r="D68" s="57">
        <v>1.9</v>
      </c>
      <c r="E68" s="57">
        <v>11.875</v>
      </c>
      <c r="F68" s="57">
        <v>1105894.9783427313</v>
      </c>
      <c r="G68" s="10">
        <f t="shared" ref="G68:G131" si="2">D68*PI()*C68*1000</f>
        <v>11938.052083641214</v>
      </c>
      <c r="H68" s="11">
        <f>G68*'Cost Estimates'!$H$2</f>
        <v>2387610.4167282428</v>
      </c>
      <c r="I68" s="11">
        <f>C68*1000*'Cost Estimates'!$H$4</f>
        <v>170000</v>
      </c>
      <c r="J68" s="12">
        <f>F68*'Cost Estimates'!$H$3</f>
        <v>19353162.120997798</v>
      </c>
      <c r="K68" s="13">
        <f>VLOOKUP(D68*1000,'Cost Estimates'!$A$3:$D$23,4)</f>
        <v>710</v>
      </c>
      <c r="L68" s="17">
        <f t="shared" ref="L68:L131" si="3">K68*C68*1000</f>
        <v>1420000</v>
      </c>
    </row>
    <row r="69" spans="1:12">
      <c r="A69" s="58">
        <v>134</v>
      </c>
      <c r="B69" s="57">
        <v>991.45799999999997</v>
      </c>
      <c r="C69" s="57">
        <v>2</v>
      </c>
      <c r="D69" s="57">
        <v>1.9</v>
      </c>
      <c r="E69" s="57">
        <v>11.875</v>
      </c>
      <c r="F69" s="57">
        <v>1105894.9783427313</v>
      </c>
      <c r="G69" s="10">
        <f t="shared" si="2"/>
        <v>11938.052083641214</v>
      </c>
      <c r="H69" s="11">
        <f>G69*'Cost Estimates'!$H$2</f>
        <v>2387610.4167282428</v>
      </c>
      <c r="I69" s="11">
        <f>C69*1000*'Cost Estimates'!$H$4</f>
        <v>170000</v>
      </c>
      <c r="J69" s="12">
        <f>F69*'Cost Estimates'!$H$3</f>
        <v>19353162.120997798</v>
      </c>
      <c r="K69" s="13">
        <f>VLOOKUP(D69*1000,'Cost Estimates'!$A$3:$D$23,4)</f>
        <v>710</v>
      </c>
      <c r="L69" s="17">
        <f t="shared" si="3"/>
        <v>1420000</v>
      </c>
    </row>
    <row r="70" spans="1:12">
      <c r="A70" s="58">
        <v>136</v>
      </c>
      <c r="B70" s="57">
        <v>987.77</v>
      </c>
      <c r="C70" s="57">
        <v>2</v>
      </c>
      <c r="D70" s="57">
        <v>1.9</v>
      </c>
      <c r="E70" s="57">
        <v>11.875</v>
      </c>
      <c r="F70" s="57">
        <v>1105894.9783427313</v>
      </c>
      <c r="G70" s="10">
        <f t="shared" si="2"/>
        <v>11938.052083641214</v>
      </c>
      <c r="H70" s="11">
        <f>G70*'Cost Estimates'!$H$2</f>
        <v>2387610.4167282428</v>
      </c>
      <c r="I70" s="11">
        <f>C70*1000*'Cost Estimates'!$H$4</f>
        <v>170000</v>
      </c>
      <c r="J70" s="12">
        <f>F70*'Cost Estimates'!$H$3</f>
        <v>19353162.120997798</v>
      </c>
      <c r="K70" s="13">
        <f>VLOOKUP(D70*1000,'Cost Estimates'!$A$3:$D$23,4)</f>
        <v>710</v>
      </c>
      <c r="L70" s="17">
        <f t="shared" si="3"/>
        <v>1420000</v>
      </c>
    </row>
    <row r="71" spans="1:12">
      <c r="A71" s="58">
        <v>138</v>
      </c>
      <c r="B71" s="57">
        <v>982.72500000000002</v>
      </c>
      <c r="C71" s="57">
        <v>2</v>
      </c>
      <c r="D71" s="57">
        <v>1.9</v>
      </c>
      <c r="E71" s="57">
        <v>11.875</v>
      </c>
      <c r="F71" s="57">
        <v>1105894.9783427313</v>
      </c>
      <c r="G71" s="10">
        <f t="shared" si="2"/>
        <v>11938.052083641214</v>
      </c>
      <c r="H71" s="11">
        <f>G71*'Cost Estimates'!$H$2</f>
        <v>2387610.4167282428</v>
      </c>
      <c r="I71" s="11">
        <f>C71*1000*'Cost Estimates'!$H$4</f>
        <v>170000</v>
      </c>
      <c r="J71" s="12">
        <f>F71*'Cost Estimates'!$H$3</f>
        <v>19353162.120997798</v>
      </c>
      <c r="K71" s="13">
        <f>VLOOKUP(D71*1000,'Cost Estimates'!$A$3:$D$23,4)</f>
        <v>710</v>
      </c>
      <c r="L71" s="17">
        <f t="shared" si="3"/>
        <v>1420000</v>
      </c>
    </row>
    <row r="72" spans="1:12">
      <c r="A72" s="58">
        <v>140</v>
      </c>
      <c r="B72" s="57">
        <v>977.55899999999997</v>
      </c>
      <c r="C72" s="57">
        <v>2</v>
      </c>
      <c r="D72" s="57">
        <v>1.9</v>
      </c>
      <c r="E72" s="57">
        <v>11.875</v>
      </c>
      <c r="F72" s="57">
        <v>1105894.9783427313</v>
      </c>
      <c r="G72" s="10">
        <f t="shared" si="2"/>
        <v>11938.052083641214</v>
      </c>
      <c r="H72" s="11">
        <f>G72*'Cost Estimates'!$H$2</f>
        <v>2387610.4167282428</v>
      </c>
      <c r="I72" s="11">
        <f>C72*1000*'Cost Estimates'!$H$4</f>
        <v>170000</v>
      </c>
      <c r="J72" s="12">
        <f>F72*'Cost Estimates'!$H$3</f>
        <v>19353162.120997798</v>
      </c>
      <c r="K72" s="13">
        <f>VLOOKUP(D72*1000,'Cost Estimates'!$A$3:$D$23,4)</f>
        <v>710</v>
      </c>
      <c r="L72" s="17">
        <f t="shared" si="3"/>
        <v>1420000</v>
      </c>
    </row>
    <row r="73" spans="1:12">
      <c r="A73" s="58">
        <v>142</v>
      </c>
      <c r="B73" s="57">
        <v>975.28899999999999</v>
      </c>
      <c r="C73" s="57">
        <v>2</v>
      </c>
      <c r="D73" s="57">
        <v>1.9</v>
      </c>
      <c r="E73" s="57">
        <v>11.875</v>
      </c>
      <c r="F73" s="57">
        <v>1105894.9783427313</v>
      </c>
      <c r="G73" s="10">
        <f t="shared" si="2"/>
        <v>11938.052083641214</v>
      </c>
      <c r="H73" s="11">
        <f>G73*'Cost Estimates'!$H$2</f>
        <v>2387610.4167282428</v>
      </c>
      <c r="I73" s="11">
        <f>C73*1000*'Cost Estimates'!$H$4</f>
        <v>170000</v>
      </c>
      <c r="J73" s="12">
        <f>F73*'Cost Estimates'!$H$3</f>
        <v>19353162.120997798</v>
      </c>
      <c r="K73" s="13">
        <f>VLOOKUP(D73*1000,'Cost Estimates'!$A$3:$D$23,4)</f>
        <v>710</v>
      </c>
      <c r="L73" s="17">
        <f t="shared" si="3"/>
        <v>1420000</v>
      </c>
    </row>
    <row r="74" spans="1:12">
      <c r="A74" s="58">
        <v>144</v>
      </c>
      <c r="B74" s="57">
        <v>973.96799999999996</v>
      </c>
      <c r="C74" s="57">
        <v>2</v>
      </c>
      <c r="D74" s="57">
        <v>1.9</v>
      </c>
      <c r="E74" s="57">
        <v>11.875</v>
      </c>
      <c r="F74" s="57">
        <v>1105894.9783427313</v>
      </c>
      <c r="G74" s="10">
        <f t="shared" si="2"/>
        <v>11938.052083641214</v>
      </c>
      <c r="H74" s="11">
        <f>G74*'Cost Estimates'!$H$2</f>
        <v>2387610.4167282428</v>
      </c>
      <c r="I74" s="11">
        <f>C74*1000*'Cost Estimates'!$H$4</f>
        <v>170000</v>
      </c>
      <c r="J74" s="12">
        <f>F74*'Cost Estimates'!$H$3</f>
        <v>19353162.120997798</v>
      </c>
      <c r="K74" s="13">
        <f>VLOOKUP(D74*1000,'Cost Estimates'!$A$3:$D$23,4)</f>
        <v>710</v>
      </c>
      <c r="L74" s="17">
        <f t="shared" si="3"/>
        <v>1420000</v>
      </c>
    </row>
    <row r="75" spans="1:12">
      <c r="A75" s="58">
        <v>146</v>
      </c>
      <c r="B75" s="57">
        <v>962.47299999999996</v>
      </c>
      <c r="C75" s="57">
        <v>2</v>
      </c>
      <c r="D75" s="57">
        <v>1.9</v>
      </c>
      <c r="E75" s="57">
        <v>11.875</v>
      </c>
      <c r="F75" s="57">
        <v>1105894.9783427313</v>
      </c>
      <c r="G75" s="10">
        <f t="shared" si="2"/>
        <v>11938.052083641214</v>
      </c>
      <c r="H75" s="11">
        <f>G75*'Cost Estimates'!$H$2</f>
        <v>2387610.4167282428</v>
      </c>
      <c r="I75" s="11">
        <f>C75*1000*'Cost Estimates'!$H$4</f>
        <v>170000</v>
      </c>
      <c r="J75" s="12">
        <f>F75*'Cost Estimates'!$H$3</f>
        <v>19353162.120997798</v>
      </c>
      <c r="K75" s="13">
        <f>VLOOKUP(D75*1000,'Cost Estimates'!$A$3:$D$23,4)</f>
        <v>710</v>
      </c>
      <c r="L75" s="17">
        <f t="shared" si="3"/>
        <v>1420000</v>
      </c>
    </row>
    <row r="76" spans="1:12">
      <c r="A76" s="58">
        <v>148</v>
      </c>
      <c r="B76" s="57">
        <v>951.28499999999997</v>
      </c>
      <c r="C76" s="57">
        <v>2</v>
      </c>
      <c r="D76" s="57">
        <v>1.9</v>
      </c>
      <c r="E76" s="57">
        <v>11.875</v>
      </c>
      <c r="F76" s="57">
        <v>1105894.9783427313</v>
      </c>
      <c r="G76" s="10">
        <f t="shared" si="2"/>
        <v>11938.052083641214</v>
      </c>
      <c r="H76" s="11">
        <f>G76*'Cost Estimates'!$H$2</f>
        <v>2387610.4167282428</v>
      </c>
      <c r="I76" s="11">
        <f>C76*1000*'Cost Estimates'!$H$4</f>
        <v>170000</v>
      </c>
      <c r="J76" s="12">
        <f>F76*'Cost Estimates'!$H$3</f>
        <v>19353162.120997798</v>
      </c>
      <c r="K76" s="13">
        <f>VLOOKUP(D76*1000,'Cost Estimates'!$A$3:$D$23,4)</f>
        <v>710</v>
      </c>
      <c r="L76" s="17">
        <f t="shared" si="3"/>
        <v>1420000</v>
      </c>
    </row>
    <row r="77" spans="1:12">
      <c r="A77" s="58">
        <v>150</v>
      </c>
      <c r="B77" s="57">
        <v>948.17399999999998</v>
      </c>
      <c r="C77" s="57">
        <v>2</v>
      </c>
      <c r="D77" s="57">
        <v>1.9</v>
      </c>
      <c r="E77" s="57">
        <v>11.875</v>
      </c>
      <c r="F77" s="57">
        <v>1105894.9783427313</v>
      </c>
      <c r="G77" s="10">
        <f t="shared" si="2"/>
        <v>11938.052083641214</v>
      </c>
      <c r="H77" s="11">
        <f>G77*'Cost Estimates'!$H$2</f>
        <v>2387610.4167282428</v>
      </c>
      <c r="I77" s="11">
        <f>C77*1000*'Cost Estimates'!$H$4</f>
        <v>170000</v>
      </c>
      <c r="J77" s="12">
        <f>F77*'Cost Estimates'!$H$3</f>
        <v>19353162.120997798</v>
      </c>
      <c r="K77" s="13">
        <f>VLOOKUP(D77*1000,'Cost Estimates'!$A$3:$D$23,4)</f>
        <v>710</v>
      </c>
      <c r="L77" s="17">
        <f t="shared" si="3"/>
        <v>1420000</v>
      </c>
    </row>
    <row r="78" spans="1:12">
      <c r="A78" s="58">
        <v>152</v>
      </c>
      <c r="B78" s="57">
        <v>944.64099999999996</v>
      </c>
      <c r="C78" s="57">
        <v>2</v>
      </c>
      <c r="D78" s="57">
        <v>1.9</v>
      </c>
      <c r="E78" s="57">
        <v>11.875</v>
      </c>
      <c r="F78" s="57">
        <v>1105894.9783427313</v>
      </c>
      <c r="G78" s="10">
        <f t="shared" si="2"/>
        <v>11938.052083641214</v>
      </c>
      <c r="H78" s="11">
        <f>G78*'Cost Estimates'!$H$2</f>
        <v>2387610.4167282428</v>
      </c>
      <c r="I78" s="11">
        <f>C78*1000*'Cost Estimates'!$H$4</f>
        <v>170000</v>
      </c>
      <c r="J78" s="12">
        <f>F78*'Cost Estimates'!$H$3</f>
        <v>19353162.120997798</v>
      </c>
      <c r="K78" s="13">
        <f>VLOOKUP(D78*1000,'Cost Estimates'!$A$3:$D$23,4)</f>
        <v>710</v>
      </c>
      <c r="L78" s="17">
        <f t="shared" si="3"/>
        <v>1420000</v>
      </c>
    </row>
    <row r="79" spans="1:12">
      <c r="A79" s="58">
        <v>154</v>
      </c>
      <c r="B79" s="57">
        <v>941.56600000000003</v>
      </c>
      <c r="C79" s="57">
        <v>2</v>
      </c>
      <c r="D79" s="57">
        <v>1.9</v>
      </c>
      <c r="E79" s="57">
        <v>11.875</v>
      </c>
      <c r="F79" s="57">
        <v>1105894.9783427313</v>
      </c>
      <c r="G79" s="10">
        <f t="shared" si="2"/>
        <v>11938.052083641214</v>
      </c>
      <c r="H79" s="11">
        <f>G79*'Cost Estimates'!$H$2</f>
        <v>2387610.4167282428</v>
      </c>
      <c r="I79" s="11">
        <f>C79*1000*'Cost Estimates'!$H$4</f>
        <v>170000</v>
      </c>
      <c r="J79" s="12">
        <f>F79*'Cost Estimates'!$H$3</f>
        <v>19353162.120997798</v>
      </c>
      <c r="K79" s="13">
        <f>VLOOKUP(D79*1000,'Cost Estimates'!$A$3:$D$23,4)</f>
        <v>710</v>
      </c>
      <c r="L79" s="17">
        <f t="shared" si="3"/>
        <v>1420000</v>
      </c>
    </row>
    <row r="80" spans="1:12">
      <c r="A80" s="58">
        <v>156</v>
      </c>
      <c r="B80" s="57">
        <v>940.94200000000001</v>
      </c>
      <c r="C80" s="57">
        <v>2</v>
      </c>
      <c r="D80" s="57">
        <v>1.9</v>
      </c>
      <c r="E80" s="57">
        <v>11.875</v>
      </c>
      <c r="F80" s="57">
        <v>1105894.9783427313</v>
      </c>
      <c r="G80" s="10">
        <f t="shared" si="2"/>
        <v>11938.052083641214</v>
      </c>
      <c r="H80" s="11">
        <f>G80*'Cost Estimates'!$H$2</f>
        <v>2387610.4167282428</v>
      </c>
      <c r="I80" s="11">
        <f>C80*1000*'Cost Estimates'!$H$4</f>
        <v>170000</v>
      </c>
      <c r="J80" s="12">
        <f>F80*'Cost Estimates'!$H$3</f>
        <v>19353162.120997798</v>
      </c>
      <c r="K80" s="13">
        <f>VLOOKUP(D80*1000,'Cost Estimates'!$A$3:$D$23,4)</f>
        <v>710</v>
      </c>
      <c r="L80" s="17">
        <f t="shared" si="3"/>
        <v>1420000</v>
      </c>
    </row>
    <row r="81" spans="1:12">
      <c r="A81" s="58">
        <v>158</v>
      </c>
      <c r="B81" s="57">
        <v>939.726</v>
      </c>
      <c r="C81" s="57">
        <v>2</v>
      </c>
      <c r="D81" s="57">
        <v>1.9</v>
      </c>
      <c r="E81" s="57">
        <v>11.875</v>
      </c>
      <c r="F81" s="57">
        <v>1105894.9783427313</v>
      </c>
      <c r="G81" s="10">
        <f t="shared" si="2"/>
        <v>11938.052083641214</v>
      </c>
      <c r="H81" s="11">
        <f>G81*'Cost Estimates'!$H$2</f>
        <v>2387610.4167282428</v>
      </c>
      <c r="I81" s="11">
        <f>C81*1000*'Cost Estimates'!$H$4</f>
        <v>170000</v>
      </c>
      <c r="J81" s="12">
        <f>F81*'Cost Estimates'!$H$3</f>
        <v>19353162.120997798</v>
      </c>
      <c r="K81" s="13">
        <f>VLOOKUP(D81*1000,'Cost Estimates'!$A$3:$D$23,4)</f>
        <v>710</v>
      </c>
      <c r="L81" s="17">
        <f t="shared" si="3"/>
        <v>1420000</v>
      </c>
    </row>
    <row r="82" spans="1:12">
      <c r="A82" s="58">
        <v>160</v>
      </c>
      <c r="B82" s="57">
        <v>936.73800000000006</v>
      </c>
      <c r="C82" s="57">
        <v>2</v>
      </c>
      <c r="D82" s="57">
        <v>1.8</v>
      </c>
      <c r="E82" s="57">
        <v>11.25</v>
      </c>
      <c r="F82" s="57">
        <v>992548.40161508287</v>
      </c>
      <c r="G82" s="10">
        <f t="shared" si="2"/>
        <v>11309.733552923255</v>
      </c>
      <c r="H82" s="11">
        <f>G82*'Cost Estimates'!$H$2</f>
        <v>2261946.7105846512</v>
      </c>
      <c r="I82" s="11">
        <f>C82*1000*'Cost Estimates'!$H$4</f>
        <v>170000</v>
      </c>
      <c r="J82" s="12">
        <f>F82*'Cost Estimates'!$H$3</f>
        <v>17369597.028263949</v>
      </c>
      <c r="K82" s="13">
        <f>VLOOKUP(D82*1000,'Cost Estimates'!$A$3:$D$23,4)</f>
        <v>660</v>
      </c>
      <c r="L82" s="17">
        <f t="shared" si="3"/>
        <v>1320000</v>
      </c>
    </row>
    <row r="83" spans="1:12">
      <c r="A83" s="58">
        <v>162</v>
      </c>
      <c r="B83" s="57">
        <v>933.65</v>
      </c>
      <c r="C83" s="57">
        <v>2</v>
      </c>
      <c r="D83" s="57">
        <v>1.8</v>
      </c>
      <c r="E83" s="57">
        <v>11.25</v>
      </c>
      <c r="F83" s="57">
        <v>992548.40161508287</v>
      </c>
      <c r="G83" s="10">
        <f t="shared" si="2"/>
        <v>11309.733552923255</v>
      </c>
      <c r="H83" s="11">
        <f>G83*'Cost Estimates'!$H$2</f>
        <v>2261946.7105846512</v>
      </c>
      <c r="I83" s="11">
        <f>C83*1000*'Cost Estimates'!$H$4</f>
        <v>170000</v>
      </c>
      <c r="J83" s="12">
        <f>F83*'Cost Estimates'!$H$3</f>
        <v>17369597.028263949</v>
      </c>
      <c r="K83" s="13">
        <f>VLOOKUP(D83*1000,'Cost Estimates'!$A$3:$D$23,4)</f>
        <v>660</v>
      </c>
      <c r="L83" s="17">
        <f t="shared" si="3"/>
        <v>1320000</v>
      </c>
    </row>
    <row r="84" spans="1:12">
      <c r="A84" s="58">
        <v>164</v>
      </c>
      <c r="B84" s="57">
        <v>932.745</v>
      </c>
      <c r="C84" s="57">
        <v>2</v>
      </c>
      <c r="D84" s="57">
        <v>1.8</v>
      </c>
      <c r="E84" s="57">
        <v>11.25</v>
      </c>
      <c r="F84" s="57">
        <v>992548.40161508287</v>
      </c>
      <c r="G84" s="10">
        <f t="shared" si="2"/>
        <v>11309.733552923255</v>
      </c>
      <c r="H84" s="11">
        <f>G84*'Cost Estimates'!$H$2</f>
        <v>2261946.7105846512</v>
      </c>
      <c r="I84" s="11">
        <f>C84*1000*'Cost Estimates'!$H$4</f>
        <v>170000</v>
      </c>
      <c r="J84" s="12">
        <f>F84*'Cost Estimates'!$H$3</f>
        <v>17369597.028263949</v>
      </c>
      <c r="K84" s="13">
        <f>VLOOKUP(D84*1000,'Cost Estimates'!$A$3:$D$23,4)</f>
        <v>660</v>
      </c>
      <c r="L84" s="17">
        <f t="shared" si="3"/>
        <v>1320000</v>
      </c>
    </row>
    <row r="85" spans="1:12">
      <c r="A85" s="58">
        <v>166</v>
      </c>
      <c r="B85" s="57">
        <v>931.69600000000003</v>
      </c>
      <c r="C85" s="57">
        <v>2</v>
      </c>
      <c r="D85" s="57">
        <v>1.8</v>
      </c>
      <c r="E85" s="57">
        <v>11.25</v>
      </c>
      <c r="F85" s="57">
        <v>992548.40161508287</v>
      </c>
      <c r="G85" s="10">
        <f t="shared" si="2"/>
        <v>11309.733552923255</v>
      </c>
      <c r="H85" s="11">
        <f>G85*'Cost Estimates'!$H$2</f>
        <v>2261946.7105846512</v>
      </c>
      <c r="I85" s="11">
        <f>C85*1000*'Cost Estimates'!$H$4</f>
        <v>170000</v>
      </c>
      <c r="J85" s="12">
        <f>F85*'Cost Estimates'!$H$3</f>
        <v>17369597.028263949</v>
      </c>
      <c r="K85" s="13">
        <f>VLOOKUP(D85*1000,'Cost Estimates'!$A$3:$D$23,4)</f>
        <v>660</v>
      </c>
      <c r="L85" s="17">
        <f t="shared" si="3"/>
        <v>1320000</v>
      </c>
    </row>
    <row r="86" spans="1:12">
      <c r="A86" s="58">
        <v>168</v>
      </c>
      <c r="B86" s="57">
        <v>930.99900000000002</v>
      </c>
      <c r="C86" s="57">
        <v>2</v>
      </c>
      <c r="D86" s="57">
        <v>1.8</v>
      </c>
      <c r="E86" s="57">
        <v>11.25</v>
      </c>
      <c r="F86" s="57">
        <v>992548.40161508287</v>
      </c>
      <c r="G86" s="10">
        <f t="shared" si="2"/>
        <v>11309.733552923255</v>
      </c>
      <c r="H86" s="11">
        <f>G86*'Cost Estimates'!$H$2</f>
        <v>2261946.7105846512</v>
      </c>
      <c r="I86" s="11">
        <f>C86*1000*'Cost Estimates'!$H$4</f>
        <v>170000</v>
      </c>
      <c r="J86" s="12">
        <f>F86*'Cost Estimates'!$H$3</f>
        <v>17369597.028263949</v>
      </c>
      <c r="K86" s="13">
        <f>VLOOKUP(D86*1000,'Cost Estimates'!$A$3:$D$23,4)</f>
        <v>660</v>
      </c>
      <c r="L86" s="17">
        <f t="shared" si="3"/>
        <v>1320000</v>
      </c>
    </row>
    <row r="87" spans="1:12">
      <c r="A87" s="58">
        <v>170</v>
      </c>
      <c r="B87" s="57">
        <v>930.88499999999999</v>
      </c>
      <c r="C87" s="57">
        <v>2</v>
      </c>
      <c r="D87" s="57">
        <v>1.8</v>
      </c>
      <c r="E87" s="57">
        <v>11.25</v>
      </c>
      <c r="F87" s="57">
        <v>992548.40161508287</v>
      </c>
      <c r="G87" s="10">
        <f t="shared" si="2"/>
        <v>11309.733552923255</v>
      </c>
      <c r="H87" s="11">
        <f>G87*'Cost Estimates'!$H$2</f>
        <v>2261946.7105846512</v>
      </c>
      <c r="I87" s="11">
        <f>C87*1000*'Cost Estimates'!$H$4</f>
        <v>170000</v>
      </c>
      <c r="J87" s="12">
        <f>F87*'Cost Estimates'!$H$3</f>
        <v>17369597.028263949</v>
      </c>
      <c r="K87" s="13">
        <f>VLOOKUP(D87*1000,'Cost Estimates'!$A$3:$D$23,4)</f>
        <v>660</v>
      </c>
      <c r="L87" s="17">
        <f t="shared" si="3"/>
        <v>1320000</v>
      </c>
    </row>
    <row r="88" spans="1:12">
      <c r="A88" s="58">
        <v>172</v>
      </c>
      <c r="B88" s="57">
        <v>930.37800000000004</v>
      </c>
      <c r="C88" s="57">
        <v>2</v>
      </c>
      <c r="D88" s="57">
        <v>1.8</v>
      </c>
      <c r="E88" s="57">
        <v>11.25</v>
      </c>
      <c r="F88" s="57">
        <v>992548.40161508287</v>
      </c>
      <c r="G88" s="10">
        <f t="shared" si="2"/>
        <v>11309.733552923255</v>
      </c>
      <c r="H88" s="11">
        <f>G88*'Cost Estimates'!$H$2</f>
        <v>2261946.7105846512</v>
      </c>
      <c r="I88" s="11">
        <f>C88*1000*'Cost Estimates'!$H$4</f>
        <v>170000</v>
      </c>
      <c r="J88" s="12">
        <f>F88*'Cost Estimates'!$H$3</f>
        <v>17369597.028263949</v>
      </c>
      <c r="K88" s="13">
        <f>VLOOKUP(D88*1000,'Cost Estimates'!$A$3:$D$23,4)</f>
        <v>660</v>
      </c>
      <c r="L88" s="17">
        <f t="shared" si="3"/>
        <v>1320000</v>
      </c>
    </row>
    <row r="89" spans="1:12">
      <c r="A89" s="58">
        <v>174</v>
      </c>
      <c r="B89" s="57">
        <v>931.32399999999996</v>
      </c>
      <c r="C89" s="57">
        <v>2</v>
      </c>
      <c r="D89" s="57">
        <v>1.8</v>
      </c>
      <c r="E89" s="57">
        <v>11.25</v>
      </c>
      <c r="F89" s="57">
        <v>992548.40161508287</v>
      </c>
      <c r="G89" s="10">
        <f t="shared" si="2"/>
        <v>11309.733552923255</v>
      </c>
      <c r="H89" s="11">
        <f>G89*'Cost Estimates'!$H$2</f>
        <v>2261946.7105846512</v>
      </c>
      <c r="I89" s="11">
        <f>C89*1000*'Cost Estimates'!$H$4</f>
        <v>170000</v>
      </c>
      <c r="J89" s="12">
        <f>F89*'Cost Estimates'!$H$3</f>
        <v>17369597.028263949</v>
      </c>
      <c r="K89" s="13">
        <f>VLOOKUP(D89*1000,'Cost Estimates'!$A$3:$D$23,4)</f>
        <v>660</v>
      </c>
      <c r="L89" s="17">
        <f t="shared" si="3"/>
        <v>1320000</v>
      </c>
    </row>
    <row r="90" spans="1:12">
      <c r="A90" s="58">
        <v>176</v>
      </c>
      <c r="B90" s="57">
        <v>933.53</v>
      </c>
      <c r="C90" s="57">
        <v>2</v>
      </c>
      <c r="D90" s="57">
        <v>1.8</v>
      </c>
      <c r="E90" s="57">
        <v>11.25</v>
      </c>
      <c r="F90" s="57">
        <v>992548.40161508287</v>
      </c>
      <c r="G90" s="10">
        <f t="shared" si="2"/>
        <v>11309.733552923255</v>
      </c>
      <c r="H90" s="11">
        <f>G90*'Cost Estimates'!$H$2</f>
        <v>2261946.7105846512</v>
      </c>
      <c r="I90" s="11">
        <f>C90*1000*'Cost Estimates'!$H$4</f>
        <v>170000</v>
      </c>
      <c r="J90" s="12">
        <f>F90*'Cost Estimates'!$H$3</f>
        <v>17369597.028263949</v>
      </c>
      <c r="K90" s="13">
        <f>VLOOKUP(D90*1000,'Cost Estimates'!$A$3:$D$23,4)</f>
        <v>660</v>
      </c>
      <c r="L90" s="17">
        <f t="shared" si="3"/>
        <v>1320000</v>
      </c>
    </row>
    <row r="91" spans="1:12">
      <c r="A91" s="58">
        <v>178</v>
      </c>
      <c r="B91" s="57">
        <v>932.71400000000006</v>
      </c>
      <c r="C91" s="57">
        <v>2</v>
      </c>
      <c r="D91" s="57">
        <v>1.8</v>
      </c>
      <c r="E91" s="57">
        <v>11.25</v>
      </c>
      <c r="F91" s="57">
        <v>992548.40161508287</v>
      </c>
      <c r="G91" s="10">
        <f t="shared" si="2"/>
        <v>11309.733552923255</v>
      </c>
      <c r="H91" s="11">
        <f>G91*'Cost Estimates'!$H$2</f>
        <v>2261946.7105846512</v>
      </c>
      <c r="I91" s="11">
        <f>C91*1000*'Cost Estimates'!$H$4</f>
        <v>170000</v>
      </c>
      <c r="J91" s="12">
        <f>F91*'Cost Estimates'!$H$3</f>
        <v>17369597.028263949</v>
      </c>
      <c r="K91" s="13">
        <f>VLOOKUP(D91*1000,'Cost Estimates'!$A$3:$D$23,4)</f>
        <v>660</v>
      </c>
      <c r="L91" s="17">
        <f t="shared" si="3"/>
        <v>1320000</v>
      </c>
    </row>
    <row r="92" spans="1:12">
      <c r="A92" s="58">
        <v>180</v>
      </c>
      <c r="B92" s="57">
        <v>928.31100000000004</v>
      </c>
      <c r="C92" s="57">
        <v>2</v>
      </c>
      <c r="D92" s="57">
        <v>1.8</v>
      </c>
      <c r="E92" s="57">
        <v>11.25</v>
      </c>
      <c r="F92" s="57">
        <v>992548.40161508287</v>
      </c>
      <c r="G92" s="10">
        <f t="shared" si="2"/>
        <v>11309.733552923255</v>
      </c>
      <c r="H92" s="11">
        <f>G92*'Cost Estimates'!$H$2</f>
        <v>2261946.7105846512</v>
      </c>
      <c r="I92" s="11">
        <f>C92*1000*'Cost Estimates'!$H$4</f>
        <v>170000</v>
      </c>
      <c r="J92" s="12">
        <f>F92*'Cost Estimates'!$H$3</f>
        <v>17369597.028263949</v>
      </c>
      <c r="K92" s="13">
        <f>VLOOKUP(D92*1000,'Cost Estimates'!$A$3:$D$23,4)</f>
        <v>660</v>
      </c>
      <c r="L92" s="17">
        <f t="shared" si="3"/>
        <v>1320000</v>
      </c>
    </row>
    <row r="93" spans="1:12">
      <c r="A93" s="58">
        <v>182</v>
      </c>
      <c r="B93" s="57">
        <v>924.17899999999997</v>
      </c>
      <c r="C93" s="57">
        <v>2</v>
      </c>
      <c r="D93" s="57">
        <v>1.8</v>
      </c>
      <c r="E93" s="57">
        <v>11.25</v>
      </c>
      <c r="F93" s="57">
        <v>992548.40161508287</v>
      </c>
      <c r="G93" s="10">
        <f t="shared" si="2"/>
        <v>11309.733552923255</v>
      </c>
      <c r="H93" s="11">
        <f>G93*'Cost Estimates'!$H$2</f>
        <v>2261946.7105846512</v>
      </c>
      <c r="I93" s="11">
        <f>C93*1000*'Cost Estimates'!$H$4</f>
        <v>170000</v>
      </c>
      <c r="J93" s="12">
        <f>F93*'Cost Estimates'!$H$3</f>
        <v>17369597.028263949</v>
      </c>
      <c r="K93" s="13">
        <f>VLOOKUP(D93*1000,'Cost Estimates'!$A$3:$D$23,4)</f>
        <v>660</v>
      </c>
      <c r="L93" s="17">
        <f t="shared" si="3"/>
        <v>1320000</v>
      </c>
    </row>
    <row r="94" spans="1:12">
      <c r="A94" s="58">
        <v>184</v>
      </c>
      <c r="B94" s="57">
        <v>928.39800000000002</v>
      </c>
      <c r="C94" s="57">
        <v>2</v>
      </c>
      <c r="D94" s="57">
        <v>1.8</v>
      </c>
      <c r="E94" s="57">
        <v>11.25</v>
      </c>
      <c r="F94" s="57">
        <v>992548.40161508287</v>
      </c>
      <c r="G94" s="10">
        <f t="shared" si="2"/>
        <v>11309.733552923255</v>
      </c>
      <c r="H94" s="11">
        <f>G94*'Cost Estimates'!$H$2</f>
        <v>2261946.7105846512</v>
      </c>
      <c r="I94" s="11">
        <f>C94*1000*'Cost Estimates'!$H$4</f>
        <v>170000</v>
      </c>
      <c r="J94" s="12">
        <f>F94*'Cost Estimates'!$H$3</f>
        <v>17369597.028263949</v>
      </c>
      <c r="K94" s="13">
        <f>VLOOKUP(D94*1000,'Cost Estimates'!$A$3:$D$23,4)</f>
        <v>660</v>
      </c>
      <c r="L94" s="17">
        <f t="shared" si="3"/>
        <v>1320000</v>
      </c>
    </row>
    <row r="95" spans="1:12">
      <c r="A95" s="58">
        <v>186</v>
      </c>
      <c r="B95" s="57">
        <v>930.86599999999999</v>
      </c>
      <c r="C95" s="57">
        <v>2</v>
      </c>
      <c r="D95" s="57">
        <v>1.8</v>
      </c>
      <c r="E95" s="57">
        <v>11.25</v>
      </c>
      <c r="F95" s="57">
        <v>992548.40161508287</v>
      </c>
      <c r="G95" s="10">
        <f t="shared" si="2"/>
        <v>11309.733552923255</v>
      </c>
      <c r="H95" s="11">
        <f>G95*'Cost Estimates'!$H$2</f>
        <v>2261946.7105846512</v>
      </c>
      <c r="I95" s="11">
        <f>C95*1000*'Cost Estimates'!$H$4</f>
        <v>170000</v>
      </c>
      <c r="J95" s="12">
        <f>F95*'Cost Estimates'!$H$3</f>
        <v>17369597.028263949</v>
      </c>
      <c r="K95" s="13">
        <f>VLOOKUP(D95*1000,'Cost Estimates'!$A$3:$D$23,4)</f>
        <v>660</v>
      </c>
      <c r="L95" s="17">
        <f t="shared" si="3"/>
        <v>1320000</v>
      </c>
    </row>
    <row r="96" spans="1:12">
      <c r="A96" s="58">
        <v>188</v>
      </c>
      <c r="B96" s="57">
        <v>928.41099999999994</v>
      </c>
      <c r="C96" s="57">
        <v>2</v>
      </c>
      <c r="D96" s="57">
        <v>1.8</v>
      </c>
      <c r="E96" s="57">
        <v>11.25</v>
      </c>
      <c r="F96" s="57">
        <v>992548.40161508287</v>
      </c>
      <c r="G96" s="10">
        <f t="shared" si="2"/>
        <v>11309.733552923255</v>
      </c>
      <c r="H96" s="11">
        <f>G96*'Cost Estimates'!$H$2</f>
        <v>2261946.7105846512</v>
      </c>
      <c r="I96" s="11">
        <f>C96*1000*'Cost Estimates'!$H$4</f>
        <v>170000</v>
      </c>
      <c r="J96" s="12">
        <f>F96*'Cost Estimates'!$H$3</f>
        <v>17369597.028263949</v>
      </c>
      <c r="K96" s="13">
        <f>VLOOKUP(D96*1000,'Cost Estimates'!$A$3:$D$23,4)</f>
        <v>660</v>
      </c>
      <c r="L96" s="17">
        <f t="shared" si="3"/>
        <v>1320000</v>
      </c>
    </row>
    <row r="97" spans="1:12">
      <c r="A97" s="58">
        <v>190</v>
      </c>
      <c r="B97" s="57">
        <v>927.84900000000005</v>
      </c>
      <c r="C97" s="57">
        <v>2</v>
      </c>
      <c r="D97" s="57">
        <v>1.8</v>
      </c>
      <c r="E97" s="57">
        <v>11.25</v>
      </c>
      <c r="F97" s="57">
        <v>992548.40161508287</v>
      </c>
      <c r="G97" s="10">
        <f t="shared" si="2"/>
        <v>11309.733552923255</v>
      </c>
      <c r="H97" s="11">
        <f>G97*'Cost Estimates'!$H$2</f>
        <v>2261946.7105846512</v>
      </c>
      <c r="I97" s="11">
        <f>C97*1000*'Cost Estimates'!$H$4</f>
        <v>170000</v>
      </c>
      <c r="J97" s="12">
        <f>F97*'Cost Estimates'!$H$3</f>
        <v>17369597.028263949</v>
      </c>
      <c r="K97" s="13">
        <f>VLOOKUP(D97*1000,'Cost Estimates'!$A$3:$D$23,4)</f>
        <v>660</v>
      </c>
      <c r="L97" s="17">
        <f t="shared" si="3"/>
        <v>1320000</v>
      </c>
    </row>
    <row r="98" spans="1:12">
      <c r="A98" s="58">
        <v>192</v>
      </c>
      <c r="B98" s="57">
        <v>926.71</v>
      </c>
      <c r="C98" s="57">
        <v>2</v>
      </c>
      <c r="D98" s="57">
        <v>1.8</v>
      </c>
      <c r="E98" s="57">
        <v>11.25</v>
      </c>
      <c r="F98" s="57">
        <v>992548.40161508287</v>
      </c>
      <c r="G98" s="10">
        <f t="shared" si="2"/>
        <v>11309.733552923255</v>
      </c>
      <c r="H98" s="11">
        <f>G98*'Cost Estimates'!$H$2</f>
        <v>2261946.7105846512</v>
      </c>
      <c r="I98" s="11">
        <f>C98*1000*'Cost Estimates'!$H$4</f>
        <v>170000</v>
      </c>
      <c r="J98" s="12">
        <f>F98*'Cost Estimates'!$H$3</f>
        <v>17369597.028263949</v>
      </c>
      <c r="K98" s="13">
        <f>VLOOKUP(D98*1000,'Cost Estimates'!$A$3:$D$23,4)</f>
        <v>660</v>
      </c>
      <c r="L98" s="17">
        <f t="shared" si="3"/>
        <v>1320000</v>
      </c>
    </row>
    <row r="99" spans="1:12">
      <c r="A99" s="58">
        <v>194</v>
      </c>
      <c r="B99" s="57">
        <v>926.20100000000002</v>
      </c>
      <c r="C99" s="57">
        <v>2</v>
      </c>
      <c r="D99" s="57">
        <v>1.8</v>
      </c>
      <c r="E99" s="57">
        <v>11.25</v>
      </c>
      <c r="F99" s="57">
        <v>992548.40161508287</v>
      </c>
      <c r="G99" s="10">
        <f t="shared" si="2"/>
        <v>11309.733552923255</v>
      </c>
      <c r="H99" s="11">
        <f>G99*'Cost Estimates'!$H$2</f>
        <v>2261946.7105846512</v>
      </c>
      <c r="I99" s="11">
        <f>C99*1000*'Cost Estimates'!$H$4</f>
        <v>170000</v>
      </c>
      <c r="J99" s="12">
        <f>F99*'Cost Estimates'!$H$3</f>
        <v>17369597.028263949</v>
      </c>
      <c r="K99" s="13">
        <f>VLOOKUP(D99*1000,'Cost Estimates'!$A$3:$D$23,4)</f>
        <v>660</v>
      </c>
      <c r="L99" s="17">
        <f t="shared" si="3"/>
        <v>1320000</v>
      </c>
    </row>
    <row r="100" spans="1:12">
      <c r="A100" s="58">
        <v>196</v>
      </c>
      <c r="B100" s="57">
        <v>924.50900000000001</v>
      </c>
      <c r="C100" s="57">
        <v>2</v>
      </c>
      <c r="D100" s="57">
        <v>1.8</v>
      </c>
      <c r="E100" s="57">
        <v>11.25</v>
      </c>
      <c r="F100" s="57">
        <v>992548.40161508287</v>
      </c>
      <c r="G100" s="10">
        <f t="shared" si="2"/>
        <v>11309.733552923255</v>
      </c>
      <c r="H100" s="11">
        <f>G100*'Cost Estimates'!$H$2</f>
        <v>2261946.7105846512</v>
      </c>
      <c r="I100" s="11">
        <f>C100*1000*'Cost Estimates'!$H$4</f>
        <v>170000</v>
      </c>
      <c r="J100" s="12">
        <f>F100*'Cost Estimates'!$H$3</f>
        <v>17369597.028263949</v>
      </c>
      <c r="K100" s="13">
        <f>VLOOKUP(D100*1000,'Cost Estimates'!$A$3:$D$23,4)</f>
        <v>660</v>
      </c>
      <c r="L100" s="17">
        <f t="shared" si="3"/>
        <v>1320000</v>
      </c>
    </row>
    <row r="101" spans="1:12">
      <c r="A101" s="58">
        <v>198</v>
      </c>
      <c r="B101" s="57">
        <v>923.41700000000003</v>
      </c>
      <c r="C101" s="57">
        <v>2</v>
      </c>
      <c r="D101" s="57">
        <v>1.8</v>
      </c>
      <c r="E101" s="57">
        <v>11.295180000000004</v>
      </c>
      <c r="F101" s="57">
        <v>996509.30566606077</v>
      </c>
      <c r="G101" s="10">
        <f t="shared" si="2"/>
        <v>11309.733552923255</v>
      </c>
      <c r="H101" s="11">
        <f>G101*'Cost Estimates'!$H$2</f>
        <v>2261946.7105846512</v>
      </c>
      <c r="I101" s="11">
        <f>C101*1000*'Cost Estimates'!$H$4</f>
        <v>170000</v>
      </c>
      <c r="J101" s="12">
        <f>F101*'Cost Estimates'!$H$3</f>
        <v>17438912.849156063</v>
      </c>
      <c r="K101" s="13">
        <f>VLOOKUP(D101*1000,'Cost Estimates'!$A$3:$D$23,4)</f>
        <v>660</v>
      </c>
      <c r="L101" s="17">
        <f t="shared" si="3"/>
        <v>1320000</v>
      </c>
    </row>
    <row r="102" spans="1:12">
      <c r="A102" s="58">
        <v>200</v>
      </c>
      <c r="B102" s="57">
        <v>923.01099999999997</v>
      </c>
      <c r="C102" s="57">
        <v>2</v>
      </c>
      <c r="D102" s="57">
        <v>1.8</v>
      </c>
      <c r="E102" s="57">
        <v>11.319540000000007</v>
      </c>
      <c r="F102" s="57">
        <v>998644.84899855172</v>
      </c>
      <c r="G102" s="10">
        <f t="shared" si="2"/>
        <v>11309.733552923255</v>
      </c>
      <c r="H102" s="11">
        <f>G102*'Cost Estimates'!$H$2</f>
        <v>2261946.7105846512</v>
      </c>
      <c r="I102" s="11">
        <f>C102*1000*'Cost Estimates'!$H$4</f>
        <v>170000</v>
      </c>
      <c r="J102" s="12">
        <f>F102*'Cost Estimates'!$H$3</f>
        <v>17476284.857474655</v>
      </c>
      <c r="K102" s="13">
        <f>VLOOKUP(D102*1000,'Cost Estimates'!$A$3:$D$23,4)</f>
        <v>660</v>
      </c>
      <c r="L102" s="17">
        <f t="shared" si="3"/>
        <v>1320000</v>
      </c>
    </row>
    <row r="103" spans="1:12">
      <c r="A103" s="58">
        <v>202</v>
      </c>
      <c r="B103" s="57">
        <v>921.96900000000005</v>
      </c>
      <c r="C103" s="57">
        <v>2</v>
      </c>
      <c r="D103" s="57">
        <v>1.8</v>
      </c>
      <c r="E103" s="57">
        <v>11.382060000000001</v>
      </c>
      <c r="F103" s="57">
        <v>1004125.4583117398</v>
      </c>
      <c r="G103" s="10">
        <f t="shared" si="2"/>
        <v>11309.733552923255</v>
      </c>
      <c r="H103" s="11">
        <f>G103*'Cost Estimates'!$H$2</f>
        <v>2261946.7105846512</v>
      </c>
      <c r="I103" s="11">
        <f>C103*1000*'Cost Estimates'!$H$4</f>
        <v>170000</v>
      </c>
      <c r="J103" s="12">
        <f>F103*'Cost Estimates'!$H$3</f>
        <v>17572195.520455446</v>
      </c>
      <c r="K103" s="13">
        <f>VLOOKUP(D103*1000,'Cost Estimates'!$A$3:$D$23,4)</f>
        <v>660</v>
      </c>
      <c r="L103" s="17">
        <f t="shared" si="3"/>
        <v>1320000</v>
      </c>
    </row>
    <row r="104" spans="1:12">
      <c r="A104" s="58">
        <v>204</v>
      </c>
      <c r="B104" s="57">
        <v>920.66099999999994</v>
      </c>
      <c r="C104" s="57">
        <v>2</v>
      </c>
      <c r="D104" s="57">
        <v>1.8</v>
      </c>
      <c r="E104" s="57">
        <v>11.460540000000007</v>
      </c>
      <c r="F104" s="57">
        <v>1011004.6025207246</v>
      </c>
      <c r="G104" s="10">
        <f t="shared" si="2"/>
        <v>11309.733552923255</v>
      </c>
      <c r="H104" s="11">
        <f>G104*'Cost Estimates'!$H$2</f>
        <v>2261946.7105846512</v>
      </c>
      <c r="I104" s="11">
        <f>C104*1000*'Cost Estimates'!$H$4</f>
        <v>170000</v>
      </c>
      <c r="J104" s="12">
        <f>F104*'Cost Estimates'!$H$3</f>
        <v>17692580.544112682</v>
      </c>
      <c r="K104" s="13">
        <f>VLOOKUP(D104*1000,'Cost Estimates'!$A$3:$D$23,4)</f>
        <v>660</v>
      </c>
      <c r="L104" s="17">
        <f t="shared" si="3"/>
        <v>1320000</v>
      </c>
    </row>
    <row r="105" spans="1:12">
      <c r="A105" s="58">
        <v>206</v>
      </c>
      <c r="B105" s="57">
        <v>920.24300000000005</v>
      </c>
      <c r="C105" s="57">
        <v>2</v>
      </c>
      <c r="D105" s="57">
        <v>1.8</v>
      </c>
      <c r="E105" s="57">
        <v>11.485620000000001</v>
      </c>
      <c r="F105" s="57">
        <v>1013202.8553623573</v>
      </c>
      <c r="G105" s="10">
        <f t="shared" si="2"/>
        <v>11309.733552923255</v>
      </c>
      <c r="H105" s="11">
        <f>G105*'Cost Estimates'!$H$2</f>
        <v>2261946.7105846512</v>
      </c>
      <c r="I105" s="11">
        <f>C105*1000*'Cost Estimates'!$H$4</f>
        <v>170000</v>
      </c>
      <c r="J105" s="12">
        <f>F105*'Cost Estimates'!$H$3</f>
        <v>17731049.968841255</v>
      </c>
      <c r="K105" s="13">
        <f>VLOOKUP(D105*1000,'Cost Estimates'!$A$3:$D$23,4)</f>
        <v>660</v>
      </c>
      <c r="L105" s="17">
        <f t="shared" si="3"/>
        <v>1320000</v>
      </c>
    </row>
    <row r="106" spans="1:12">
      <c r="A106" s="58">
        <v>208</v>
      </c>
      <c r="B106" s="57">
        <v>919.29700000000003</v>
      </c>
      <c r="C106" s="57">
        <v>2</v>
      </c>
      <c r="D106" s="57">
        <v>1.8</v>
      </c>
      <c r="E106" s="57">
        <v>11.542380000000003</v>
      </c>
      <c r="F106" s="57">
        <v>1018177.6195184148</v>
      </c>
      <c r="G106" s="10">
        <f t="shared" si="2"/>
        <v>11309.733552923255</v>
      </c>
      <c r="H106" s="11">
        <f>G106*'Cost Estimates'!$H$2</f>
        <v>2261946.7105846512</v>
      </c>
      <c r="I106" s="11">
        <f>C106*1000*'Cost Estimates'!$H$4</f>
        <v>170000</v>
      </c>
      <c r="J106" s="12">
        <f>F106*'Cost Estimates'!$H$3</f>
        <v>17818108.341572259</v>
      </c>
      <c r="K106" s="13">
        <f>VLOOKUP(D106*1000,'Cost Estimates'!$A$3:$D$23,4)</f>
        <v>660</v>
      </c>
      <c r="L106" s="17">
        <f t="shared" si="3"/>
        <v>1320000</v>
      </c>
    </row>
    <row r="107" spans="1:12">
      <c r="A107" s="58">
        <v>210</v>
      </c>
      <c r="B107" s="57">
        <v>917.53300000000002</v>
      </c>
      <c r="C107" s="57">
        <v>2</v>
      </c>
      <c r="D107" s="57">
        <v>1.8</v>
      </c>
      <c r="E107" s="57">
        <v>11.648220000000004</v>
      </c>
      <c r="F107" s="57">
        <v>1027453.18080765</v>
      </c>
      <c r="G107" s="10">
        <f t="shared" si="2"/>
        <v>11309.733552923255</v>
      </c>
      <c r="H107" s="11">
        <f>G107*'Cost Estimates'!$H$2</f>
        <v>2261946.7105846512</v>
      </c>
      <c r="I107" s="11">
        <f>C107*1000*'Cost Estimates'!$H$4</f>
        <v>170000</v>
      </c>
      <c r="J107" s="12">
        <f>F107*'Cost Estimates'!$H$3</f>
        <v>17980430.664133873</v>
      </c>
      <c r="K107" s="13">
        <f>VLOOKUP(D107*1000,'Cost Estimates'!$A$3:$D$23,4)</f>
        <v>660</v>
      </c>
      <c r="L107" s="17">
        <f t="shared" si="3"/>
        <v>1320000</v>
      </c>
    </row>
    <row r="108" spans="1:12">
      <c r="A108" s="58">
        <v>212</v>
      </c>
      <c r="B108" s="57">
        <v>917.68399999999997</v>
      </c>
      <c r="C108" s="57">
        <v>2</v>
      </c>
      <c r="D108" s="57">
        <v>1.8</v>
      </c>
      <c r="E108" s="57">
        <v>11.639160000000006</v>
      </c>
      <c r="F108" s="57">
        <v>1026659.2275958136</v>
      </c>
      <c r="G108" s="10">
        <f t="shared" si="2"/>
        <v>11309.733552923255</v>
      </c>
      <c r="H108" s="11">
        <f>G108*'Cost Estimates'!$H$2</f>
        <v>2261946.7105846512</v>
      </c>
      <c r="I108" s="11">
        <f>C108*1000*'Cost Estimates'!$H$4</f>
        <v>170000</v>
      </c>
      <c r="J108" s="12">
        <f>F108*'Cost Estimates'!$H$3</f>
        <v>17966536.482926738</v>
      </c>
      <c r="K108" s="13">
        <f>VLOOKUP(D108*1000,'Cost Estimates'!$A$3:$D$23,4)</f>
        <v>660</v>
      </c>
      <c r="L108" s="17">
        <f t="shared" si="3"/>
        <v>1320000</v>
      </c>
    </row>
    <row r="109" spans="1:12">
      <c r="A109" s="58">
        <v>214</v>
      </c>
      <c r="B109" s="57">
        <v>915.72400000000005</v>
      </c>
      <c r="C109" s="57">
        <v>2</v>
      </c>
      <c r="D109" s="57">
        <v>1.8</v>
      </c>
      <c r="E109" s="57">
        <v>11.756760000000003</v>
      </c>
      <c r="F109" s="57">
        <v>1036964.2158709641</v>
      </c>
      <c r="G109" s="10">
        <f t="shared" si="2"/>
        <v>11309.733552923255</v>
      </c>
      <c r="H109" s="11">
        <f>G109*'Cost Estimates'!$H$2</f>
        <v>2261946.7105846512</v>
      </c>
      <c r="I109" s="11">
        <f>C109*1000*'Cost Estimates'!$H$4</f>
        <v>170000</v>
      </c>
      <c r="J109" s="12">
        <f>F109*'Cost Estimates'!$H$3</f>
        <v>18146873.777741872</v>
      </c>
      <c r="K109" s="13">
        <f>VLOOKUP(D109*1000,'Cost Estimates'!$A$3:$D$23,4)</f>
        <v>660</v>
      </c>
      <c r="L109" s="17">
        <f t="shared" si="3"/>
        <v>1320000</v>
      </c>
    </row>
    <row r="110" spans="1:12">
      <c r="A110" s="58">
        <v>216</v>
      </c>
      <c r="B110" s="57">
        <v>915.73</v>
      </c>
      <c r="C110" s="57">
        <v>2</v>
      </c>
      <c r="D110" s="57">
        <v>1.8</v>
      </c>
      <c r="E110" s="57">
        <v>11.756400000000003</v>
      </c>
      <c r="F110" s="57">
        <v>1036932.672070229</v>
      </c>
      <c r="G110" s="10">
        <f t="shared" si="2"/>
        <v>11309.733552923255</v>
      </c>
      <c r="H110" s="11">
        <f>G110*'Cost Estimates'!$H$2</f>
        <v>2261946.7105846512</v>
      </c>
      <c r="I110" s="11">
        <f>C110*1000*'Cost Estimates'!$H$4</f>
        <v>170000</v>
      </c>
      <c r="J110" s="12">
        <f>F110*'Cost Estimates'!$H$3</f>
        <v>18146321.761229008</v>
      </c>
      <c r="K110" s="13">
        <f>VLOOKUP(D110*1000,'Cost Estimates'!$A$3:$D$23,4)</f>
        <v>660</v>
      </c>
      <c r="L110" s="17">
        <f t="shared" si="3"/>
        <v>1320000</v>
      </c>
    </row>
    <row r="111" spans="1:12">
      <c r="A111" s="58">
        <v>218</v>
      </c>
      <c r="B111" s="57">
        <v>915.58399999999995</v>
      </c>
      <c r="C111" s="57">
        <v>2</v>
      </c>
      <c r="D111" s="57">
        <v>1.8</v>
      </c>
      <c r="E111" s="57">
        <v>11.765160000000007</v>
      </c>
      <c r="F111" s="57">
        <v>1037700.2342585765</v>
      </c>
      <c r="G111" s="10">
        <f t="shared" si="2"/>
        <v>11309.733552923255</v>
      </c>
      <c r="H111" s="11">
        <f>G111*'Cost Estimates'!$H$2</f>
        <v>2261946.7105846512</v>
      </c>
      <c r="I111" s="11">
        <f>C111*1000*'Cost Estimates'!$H$4</f>
        <v>170000</v>
      </c>
      <c r="J111" s="12">
        <f>F111*'Cost Estimates'!$H$3</f>
        <v>18159754.09952509</v>
      </c>
      <c r="K111" s="13">
        <f>VLOOKUP(D111*1000,'Cost Estimates'!$A$3:$D$23,4)</f>
        <v>660</v>
      </c>
      <c r="L111" s="17">
        <f t="shared" si="3"/>
        <v>1320000</v>
      </c>
    </row>
    <row r="112" spans="1:12">
      <c r="A112" s="58">
        <v>220</v>
      </c>
      <c r="B112" s="57">
        <v>915.44399999999996</v>
      </c>
      <c r="C112" s="57">
        <v>2</v>
      </c>
      <c r="D112" s="57">
        <v>1.8</v>
      </c>
      <c r="E112" s="57">
        <v>11.773560000000007</v>
      </c>
      <c r="F112" s="57">
        <v>1038436.2456857221</v>
      </c>
      <c r="G112" s="10">
        <f t="shared" si="2"/>
        <v>11309.733552923255</v>
      </c>
      <c r="H112" s="11">
        <f>G112*'Cost Estimates'!$H$2</f>
        <v>2261946.7105846512</v>
      </c>
      <c r="I112" s="11">
        <f>C112*1000*'Cost Estimates'!$H$4</f>
        <v>170000</v>
      </c>
      <c r="J112" s="12">
        <f>F112*'Cost Estimates'!$H$3</f>
        <v>18172634.299500138</v>
      </c>
      <c r="K112" s="13">
        <f>VLOOKUP(D112*1000,'Cost Estimates'!$A$3:$D$23,4)</f>
        <v>660</v>
      </c>
      <c r="L112" s="17">
        <f t="shared" si="3"/>
        <v>1320000</v>
      </c>
    </row>
    <row r="113" spans="1:12">
      <c r="A113" s="58">
        <v>222</v>
      </c>
      <c r="B113" s="57">
        <v>913.52</v>
      </c>
      <c r="C113" s="57">
        <v>2</v>
      </c>
      <c r="D113" s="57">
        <v>1.8</v>
      </c>
      <c r="E113" s="57">
        <v>11.889000000000006</v>
      </c>
      <c r="F113" s="57">
        <v>1048550.4404584797</v>
      </c>
      <c r="G113" s="10">
        <f t="shared" si="2"/>
        <v>11309.733552923255</v>
      </c>
      <c r="H113" s="11">
        <f>G113*'Cost Estimates'!$H$2</f>
        <v>2261946.7105846512</v>
      </c>
      <c r="I113" s="11">
        <f>C113*1000*'Cost Estimates'!$H$4</f>
        <v>170000</v>
      </c>
      <c r="J113" s="12">
        <f>F113*'Cost Estimates'!$H$3</f>
        <v>18349632.708023395</v>
      </c>
      <c r="K113" s="13">
        <f>VLOOKUP(D113*1000,'Cost Estimates'!$A$3:$D$23,4)</f>
        <v>660</v>
      </c>
      <c r="L113" s="17">
        <f t="shared" si="3"/>
        <v>1320000</v>
      </c>
    </row>
    <row r="114" spans="1:12">
      <c r="A114" s="58">
        <v>224</v>
      </c>
      <c r="B114" s="57">
        <v>912.524</v>
      </c>
      <c r="C114" s="57">
        <v>2</v>
      </c>
      <c r="D114" s="57">
        <v>1.8</v>
      </c>
      <c r="E114" s="57">
        <v>11.948760000000005</v>
      </c>
      <c r="F114" s="57">
        <v>1053785.7546070185</v>
      </c>
      <c r="G114" s="10">
        <f t="shared" si="2"/>
        <v>11309.733552923255</v>
      </c>
      <c r="H114" s="11">
        <f>G114*'Cost Estimates'!$H$2</f>
        <v>2261946.7105846512</v>
      </c>
      <c r="I114" s="11">
        <f>C114*1000*'Cost Estimates'!$H$4</f>
        <v>170000</v>
      </c>
      <c r="J114" s="12">
        <f>F114*'Cost Estimates'!$H$3</f>
        <v>18441250.705622826</v>
      </c>
      <c r="K114" s="13">
        <f>VLOOKUP(D114*1000,'Cost Estimates'!$A$3:$D$23,4)</f>
        <v>660</v>
      </c>
      <c r="L114" s="17">
        <f t="shared" si="3"/>
        <v>1320000</v>
      </c>
    </row>
    <row r="115" spans="1:12">
      <c r="A115" s="58">
        <v>226</v>
      </c>
      <c r="B115" s="57">
        <v>912.56500000000005</v>
      </c>
      <c r="C115" s="57">
        <v>2</v>
      </c>
      <c r="D115" s="57">
        <v>1.8</v>
      </c>
      <c r="E115" s="57">
        <v>11.946300000000001</v>
      </c>
      <c r="F115" s="57">
        <v>1053570.251639718</v>
      </c>
      <c r="G115" s="10">
        <f t="shared" si="2"/>
        <v>11309.733552923255</v>
      </c>
      <c r="H115" s="11">
        <f>G115*'Cost Estimates'!$H$2</f>
        <v>2261946.7105846512</v>
      </c>
      <c r="I115" s="11">
        <f>C115*1000*'Cost Estimates'!$H$4</f>
        <v>170000</v>
      </c>
      <c r="J115" s="12">
        <f>F115*'Cost Estimates'!$H$3</f>
        <v>18437479.403695066</v>
      </c>
      <c r="K115" s="13">
        <f>VLOOKUP(D115*1000,'Cost Estimates'!$A$3:$D$23,4)</f>
        <v>660</v>
      </c>
      <c r="L115" s="17">
        <f t="shared" si="3"/>
        <v>1320000</v>
      </c>
    </row>
    <row r="116" spans="1:12">
      <c r="A116" s="58">
        <v>228</v>
      </c>
      <c r="B116" s="57">
        <v>913.48400000000004</v>
      </c>
      <c r="C116" s="57">
        <v>2</v>
      </c>
      <c r="D116" s="57">
        <v>2.2000000000000002</v>
      </c>
      <c r="E116" s="57">
        <v>19.799999999999994</v>
      </c>
      <c r="F116" s="57">
        <v>2129173.4923014008</v>
      </c>
      <c r="G116" s="10">
        <f t="shared" si="2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37260536.115274511</v>
      </c>
      <c r="K116" s="13">
        <f>VLOOKUP(D116*1000,'Cost Estimates'!$A$3:$D$23,4)</f>
        <v>840</v>
      </c>
      <c r="L116" s="17">
        <f t="shared" si="3"/>
        <v>1680000</v>
      </c>
    </row>
    <row r="117" spans="1:12">
      <c r="A117" s="58">
        <v>230</v>
      </c>
      <c r="B117" s="57">
        <v>913.54499999999996</v>
      </c>
      <c r="C117" s="57">
        <v>2</v>
      </c>
      <c r="D117" s="57">
        <v>2.2000000000000002</v>
      </c>
      <c r="E117" s="57">
        <v>19.755733775799811</v>
      </c>
      <c r="F117" s="57">
        <v>2124456.5010414212</v>
      </c>
      <c r="G117" s="10">
        <f t="shared" si="2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37177988.768224873</v>
      </c>
      <c r="K117" s="13">
        <f>VLOOKUP(D117*1000,'Cost Estimates'!$A$3:$D$23,4)</f>
        <v>840</v>
      </c>
      <c r="L117" s="17">
        <f t="shared" si="3"/>
        <v>1680000</v>
      </c>
    </row>
    <row r="118" spans="1:12">
      <c r="A118" s="58">
        <v>232</v>
      </c>
      <c r="B118" s="57">
        <v>914.54600000000005</v>
      </c>
      <c r="C118" s="57">
        <v>2</v>
      </c>
      <c r="D118" s="57">
        <v>2.2000000000000002</v>
      </c>
      <c r="E118" s="57">
        <v>19.642534218266285</v>
      </c>
      <c r="F118" s="57">
        <v>2112393.1219892493</v>
      </c>
      <c r="G118" s="10">
        <f t="shared" si="2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36966879.634811863</v>
      </c>
      <c r="K118" s="13">
        <f>VLOOKUP(D118*1000,'Cost Estimates'!$A$3:$D$23,4)</f>
        <v>840</v>
      </c>
      <c r="L118" s="17">
        <f t="shared" si="3"/>
        <v>1680000</v>
      </c>
    </row>
    <row r="119" spans="1:12">
      <c r="A119" s="58">
        <v>234</v>
      </c>
      <c r="B119" s="57">
        <v>918.28499999999997</v>
      </c>
      <c r="C119" s="57">
        <v>2</v>
      </c>
      <c r="D119" s="57">
        <v>2.2000000000000002</v>
      </c>
      <c r="E119" s="57">
        <v>19.328547994066099</v>
      </c>
      <c r="F119" s="57">
        <v>2078925.820363251</v>
      </c>
      <c r="G119" s="10">
        <f t="shared" si="2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36381201.856356896</v>
      </c>
      <c r="K119" s="13">
        <f>VLOOKUP(D119*1000,'Cost Estimates'!$A$3:$D$23,4)</f>
        <v>840</v>
      </c>
      <c r="L119" s="17">
        <f t="shared" si="3"/>
        <v>1680000</v>
      </c>
    </row>
    <row r="120" spans="1:12">
      <c r="A120" s="58">
        <v>236</v>
      </c>
      <c r="B120" s="57">
        <v>919.35699999999997</v>
      </c>
      <c r="C120" s="57">
        <v>2</v>
      </c>
      <c r="D120" s="57">
        <v>2.2000000000000002</v>
      </c>
      <c r="E120" s="57">
        <v>19.210141769865913</v>
      </c>
      <c r="F120" s="57">
        <v>2066302.5604751634</v>
      </c>
      <c r="G120" s="10">
        <f t="shared" si="2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36160294.808315359</v>
      </c>
      <c r="K120" s="13">
        <f>VLOOKUP(D120*1000,'Cost Estimates'!$A$3:$D$23,4)</f>
        <v>840</v>
      </c>
      <c r="L120" s="17">
        <f t="shared" si="3"/>
        <v>1680000</v>
      </c>
    </row>
    <row r="121" spans="1:12">
      <c r="A121" s="58">
        <v>238</v>
      </c>
      <c r="B121" s="57">
        <v>918.649</v>
      </c>
      <c r="C121" s="57">
        <v>2</v>
      </c>
      <c r="D121" s="57">
        <v>2.2000000000000002</v>
      </c>
      <c r="E121" s="57">
        <v>19.222268878999053</v>
      </c>
      <c r="F121" s="57">
        <v>2067595.4923158742</v>
      </c>
      <c r="G121" s="10">
        <f t="shared" si="2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36182921.115527801</v>
      </c>
      <c r="K121" s="13">
        <f>VLOOKUP(D121*1000,'Cost Estimates'!$A$3:$D$23,4)</f>
        <v>840</v>
      </c>
      <c r="L121" s="17">
        <f t="shared" si="3"/>
        <v>1680000</v>
      </c>
    </row>
    <row r="122" spans="1:12">
      <c r="A122" s="58">
        <v>240</v>
      </c>
      <c r="B122" s="57">
        <v>922.97400000000005</v>
      </c>
      <c r="C122" s="57">
        <v>2</v>
      </c>
      <c r="D122" s="57">
        <v>2.2000000000000002</v>
      </c>
      <c r="E122" s="57">
        <v>18.865309321465528</v>
      </c>
      <c r="F122" s="57">
        <v>2029532.1749021492</v>
      </c>
      <c r="G122" s="10">
        <f t="shared" si="2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35516813.060787611</v>
      </c>
      <c r="K122" s="13">
        <f>VLOOKUP(D122*1000,'Cost Estimates'!$A$3:$D$23,4)</f>
        <v>840</v>
      </c>
      <c r="L122" s="17">
        <f t="shared" si="3"/>
        <v>1680000</v>
      </c>
    </row>
    <row r="123" spans="1:12">
      <c r="A123" s="58">
        <v>242</v>
      </c>
      <c r="B123" s="57">
        <v>927.375</v>
      </c>
      <c r="C123" s="57">
        <v>2</v>
      </c>
      <c r="D123" s="57">
        <v>2.2000000000000002</v>
      </c>
      <c r="E123" s="57">
        <v>18.502776430598676</v>
      </c>
      <c r="F123" s="57">
        <v>1990861.6963201039</v>
      </c>
      <c r="G123" s="10">
        <f t="shared" si="2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34840079.685601816</v>
      </c>
      <c r="K123" s="13">
        <f>VLOOKUP(D123*1000,'Cost Estimates'!$A$3:$D$23,4)</f>
        <v>840</v>
      </c>
      <c r="L123" s="17">
        <f t="shared" si="3"/>
        <v>1680000</v>
      </c>
    </row>
    <row r="124" spans="1:12">
      <c r="A124" s="58">
        <v>244</v>
      </c>
      <c r="B124" s="57">
        <v>929.25300000000004</v>
      </c>
      <c r="C124" s="57">
        <v>2</v>
      </c>
      <c r="D124" s="57">
        <v>2.2000000000000002</v>
      </c>
      <c r="E124" s="57">
        <v>18.325263539731818</v>
      </c>
      <c r="F124" s="57">
        <v>1971922.1109715903</v>
      </c>
      <c r="G124" s="10">
        <f t="shared" si="2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34508636.942002833</v>
      </c>
      <c r="K124" s="13">
        <f>VLOOKUP(D124*1000,'Cost Estimates'!$A$3:$D$23,4)</f>
        <v>840</v>
      </c>
      <c r="L124" s="17">
        <f t="shared" si="3"/>
        <v>1680000</v>
      </c>
    </row>
    <row r="125" spans="1:12">
      <c r="A125" s="58">
        <v>246</v>
      </c>
      <c r="B125" s="57">
        <v>930.86300000000006</v>
      </c>
      <c r="C125" s="57">
        <v>2</v>
      </c>
      <c r="D125" s="57">
        <v>2.2000000000000002</v>
      </c>
      <c r="E125" s="57">
        <v>18.167403982198298</v>
      </c>
      <c r="F125" s="57">
        <v>1955076.8098883578</v>
      </c>
      <c r="G125" s="10">
        <f t="shared" si="2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34213844.173046261</v>
      </c>
      <c r="K125" s="13">
        <f>VLOOKUP(D125*1000,'Cost Estimates'!$A$3:$D$23,4)</f>
        <v>840</v>
      </c>
      <c r="L125" s="17">
        <f t="shared" si="3"/>
        <v>1680000</v>
      </c>
    </row>
    <row r="126" spans="1:12">
      <c r="A126" s="58">
        <v>248</v>
      </c>
      <c r="B126" s="57">
        <v>931.92399999999998</v>
      </c>
      <c r="C126" s="57">
        <v>2</v>
      </c>
      <c r="D126" s="57">
        <v>2.2000000000000002</v>
      </c>
      <c r="E126" s="57">
        <v>18.049804424664782</v>
      </c>
      <c r="F126" s="57">
        <v>1942526.0831092701</v>
      </c>
      <c r="G126" s="10">
        <f t="shared" si="2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33994206.454412229</v>
      </c>
      <c r="K126" s="13">
        <f>VLOOKUP(D126*1000,'Cost Estimates'!$A$3:$D$23,4)</f>
        <v>840</v>
      </c>
      <c r="L126" s="17">
        <f t="shared" si="3"/>
        <v>1680000</v>
      </c>
    </row>
    <row r="127" spans="1:12">
      <c r="A127" s="58">
        <v>250</v>
      </c>
      <c r="B127" s="57">
        <v>936.72199999999998</v>
      </c>
      <c r="C127" s="57">
        <v>2</v>
      </c>
      <c r="D127" s="57">
        <v>2.2000000000000002</v>
      </c>
      <c r="E127" s="57">
        <v>17.658158200464595</v>
      </c>
      <c r="F127" s="57">
        <v>1900718.0890495649</v>
      </c>
      <c r="G127" s="10">
        <f t="shared" si="2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33262566.558367386</v>
      </c>
      <c r="K127" s="13">
        <f>VLOOKUP(D127*1000,'Cost Estimates'!$A$3:$D$23,4)</f>
        <v>840</v>
      </c>
      <c r="L127" s="17">
        <f t="shared" si="3"/>
        <v>1680000</v>
      </c>
    </row>
    <row r="128" spans="1:12">
      <c r="A128" s="58">
        <v>252</v>
      </c>
      <c r="B128" s="57">
        <v>941.77700000000004</v>
      </c>
      <c r="C128" s="57">
        <v>2</v>
      </c>
      <c r="D128" s="57">
        <v>2.2000000000000002</v>
      </c>
      <c r="E128" s="57">
        <v>17.247665309597732</v>
      </c>
      <c r="F128" s="57">
        <v>1856881.9841860209</v>
      </c>
      <c r="G128" s="10">
        <f t="shared" si="2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32495434.723255366</v>
      </c>
      <c r="K128" s="13">
        <f>VLOOKUP(D128*1000,'Cost Estimates'!$A$3:$D$23,4)</f>
        <v>840</v>
      </c>
      <c r="L128" s="17">
        <f t="shared" si="3"/>
        <v>1680000</v>
      </c>
    </row>
    <row r="129" spans="1:12">
      <c r="A129" s="58">
        <v>254</v>
      </c>
      <c r="B129" s="57">
        <v>948.14300000000003</v>
      </c>
      <c r="C129" s="57">
        <v>2</v>
      </c>
      <c r="D129" s="57">
        <v>2.2000000000000002</v>
      </c>
      <c r="E129" s="57">
        <v>16.741032418730878</v>
      </c>
      <c r="F129" s="57">
        <v>1802756.2719131203</v>
      </c>
      <c r="G129" s="10">
        <f t="shared" si="2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31548234.758479606</v>
      </c>
      <c r="K129" s="13">
        <f>VLOOKUP(D129*1000,'Cost Estimates'!$A$3:$D$23,4)</f>
        <v>840</v>
      </c>
      <c r="L129" s="17">
        <f t="shared" si="3"/>
        <v>1680000</v>
      </c>
    </row>
    <row r="130" spans="1:12">
      <c r="A130" s="58">
        <v>256</v>
      </c>
      <c r="B130" s="57">
        <v>955.41700000000003</v>
      </c>
      <c r="C130" s="57">
        <v>2</v>
      </c>
      <c r="D130" s="57">
        <v>2.2000000000000002</v>
      </c>
      <c r="E130" s="57">
        <v>16.167812861197358</v>
      </c>
      <c r="F130" s="57">
        <v>1741486.2967657489</v>
      </c>
      <c r="G130" s="10">
        <f t="shared" si="2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30476010.193400607</v>
      </c>
      <c r="K130" s="13">
        <f>VLOOKUP(D130*1000,'Cost Estimates'!$A$3:$D$23,4)</f>
        <v>840</v>
      </c>
      <c r="L130" s="17">
        <f t="shared" si="3"/>
        <v>1680000</v>
      </c>
    </row>
    <row r="131" spans="1:12">
      <c r="A131" s="58">
        <v>258</v>
      </c>
      <c r="B131" s="57">
        <v>962.7</v>
      </c>
      <c r="C131" s="57">
        <v>2</v>
      </c>
      <c r="D131" s="57">
        <v>2.2000000000000002</v>
      </c>
      <c r="E131" s="57">
        <v>15.593933303663833</v>
      </c>
      <c r="F131" s="57">
        <v>1680113.306730475</v>
      </c>
      <c r="G131" s="10">
        <f t="shared" si="2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29401982.867783312</v>
      </c>
      <c r="K131" s="13">
        <f>VLOOKUP(D131*1000,'Cost Estimates'!$A$3:$D$23,4)</f>
        <v>840</v>
      </c>
      <c r="L131" s="17">
        <f t="shared" si="3"/>
        <v>1680000</v>
      </c>
    </row>
    <row r="132" spans="1:12">
      <c r="A132" s="58">
        <v>260</v>
      </c>
      <c r="B132" s="57">
        <v>969.28099999999995</v>
      </c>
      <c r="C132" s="57">
        <v>2</v>
      </c>
      <c r="D132" s="57">
        <v>2.2000000000000002</v>
      </c>
      <c r="E132" s="57">
        <v>15.071533746130321</v>
      </c>
      <c r="F132" s="57">
        <v>1624217.5480540695</v>
      </c>
      <c r="G132" s="10">
        <f t="shared" ref="G132:G195" si="4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28423807.090946216</v>
      </c>
      <c r="K132" s="13">
        <f>VLOOKUP(D132*1000,'Cost Estimates'!$A$3:$D$23,4)</f>
        <v>840</v>
      </c>
      <c r="L132" s="17">
        <f t="shared" ref="L132:L195" si="5">K132*C132*1000</f>
        <v>1680000</v>
      </c>
    </row>
    <row r="133" spans="1:12">
      <c r="A133" s="58">
        <v>262</v>
      </c>
      <c r="B133" s="57">
        <v>980.28399999999999</v>
      </c>
      <c r="C133" s="57">
        <v>2</v>
      </c>
      <c r="D133" s="57">
        <v>2.2000000000000002</v>
      </c>
      <c r="E133" s="57">
        <v>14.224854188596799</v>
      </c>
      <c r="F133" s="57">
        <v>1533567.2725800683</v>
      </c>
      <c r="G133" s="10">
        <f t="shared" si="4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26837427.270151194</v>
      </c>
      <c r="K133" s="13">
        <f>VLOOKUP(D133*1000,'Cost Estimates'!$A$3:$D$23,4)</f>
        <v>840</v>
      </c>
      <c r="L133" s="17">
        <f t="shared" si="5"/>
        <v>1680000</v>
      </c>
    </row>
    <row r="134" spans="1:12">
      <c r="A134" s="58">
        <v>264</v>
      </c>
      <c r="B134" s="57">
        <v>986.55100000000004</v>
      </c>
      <c r="C134" s="57">
        <v>2</v>
      </c>
      <c r="D134" s="57">
        <v>2.2000000000000002</v>
      </c>
      <c r="E134" s="57">
        <v>13.75</v>
      </c>
      <c r="F134" s="57">
        <v>1482695.7604373412</v>
      </c>
      <c r="G134" s="10">
        <f t="shared" si="4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25947175.807653472</v>
      </c>
      <c r="K134" s="13">
        <f>VLOOKUP(D134*1000,'Cost Estimates'!$A$3:$D$23,4)</f>
        <v>840</v>
      </c>
      <c r="L134" s="17">
        <f t="shared" si="5"/>
        <v>1680000</v>
      </c>
    </row>
    <row r="135" spans="1:12">
      <c r="A135" s="58">
        <v>266</v>
      </c>
      <c r="B135" s="57">
        <v>989.19799999999998</v>
      </c>
      <c r="C135" s="57">
        <v>2</v>
      </c>
      <c r="D135" s="57">
        <v>2.2000000000000002</v>
      </c>
      <c r="E135" s="57">
        <v>13.75</v>
      </c>
      <c r="F135" s="57">
        <v>1482695.7604373412</v>
      </c>
      <c r="G135" s="10">
        <f t="shared" si="4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25947175.807653472</v>
      </c>
      <c r="K135" s="13">
        <f>VLOOKUP(D135*1000,'Cost Estimates'!$A$3:$D$23,4)</f>
        <v>840</v>
      </c>
      <c r="L135" s="17">
        <f t="shared" si="5"/>
        <v>1680000</v>
      </c>
    </row>
    <row r="136" spans="1:12">
      <c r="A136" s="58">
        <v>268</v>
      </c>
      <c r="B136" s="57">
        <v>994.39</v>
      </c>
      <c r="C136" s="57">
        <v>2</v>
      </c>
      <c r="D136" s="57">
        <v>2.2000000000000002</v>
      </c>
      <c r="E136" s="57">
        <v>13.75</v>
      </c>
      <c r="F136" s="57">
        <v>1482695.7604373412</v>
      </c>
      <c r="G136" s="10">
        <f t="shared" si="4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25947175.807653472</v>
      </c>
      <c r="K136" s="13">
        <f>VLOOKUP(D136*1000,'Cost Estimates'!$A$3:$D$23,4)</f>
        <v>840</v>
      </c>
      <c r="L136" s="17">
        <f t="shared" si="5"/>
        <v>1680000</v>
      </c>
    </row>
    <row r="137" spans="1:12">
      <c r="A137" s="58">
        <v>270</v>
      </c>
      <c r="B137" s="57">
        <v>999.91700000000003</v>
      </c>
      <c r="C137" s="57">
        <v>2</v>
      </c>
      <c r="D137" s="57">
        <v>2.2000000000000002</v>
      </c>
      <c r="E137" s="57">
        <v>13.75</v>
      </c>
      <c r="F137" s="57">
        <v>1482695.7604373412</v>
      </c>
      <c r="G137" s="10">
        <f t="shared" si="4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25947175.807653472</v>
      </c>
      <c r="K137" s="13">
        <f>VLOOKUP(D137*1000,'Cost Estimates'!$A$3:$D$23,4)</f>
        <v>840</v>
      </c>
      <c r="L137" s="17">
        <f t="shared" si="5"/>
        <v>1680000</v>
      </c>
    </row>
    <row r="138" spans="1:12">
      <c r="A138" s="58">
        <v>272</v>
      </c>
      <c r="B138" s="57">
        <v>1004.623</v>
      </c>
      <c r="C138" s="57">
        <v>2</v>
      </c>
      <c r="D138" s="57">
        <v>2.2000000000000002</v>
      </c>
      <c r="E138" s="57">
        <v>13.75</v>
      </c>
      <c r="F138" s="57">
        <v>1482695.7604373412</v>
      </c>
      <c r="G138" s="10">
        <f t="shared" si="4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25947175.807653472</v>
      </c>
      <c r="K138" s="13">
        <f>VLOOKUP(D138*1000,'Cost Estimates'!$A$3:$D$23,4)</f>
        <v>840</v>
      </c>
      <c r="L138" s="17">
        <f t="shared" si="5"/>
        <v>1680000</v>
      </c>
    </row>
    <row r="139" spans="1:12">
      <c r="A139" s="58">
        <v>274</v>
      </c>
      <c r="B139" s="57">
        <v>1008.819</v>
      </c>
      <c r="C139" s="57">
        <v>2</v>
      </c>
      <c r="D139" s="57">
        <v>2.2000000000000002</v>
      </c>
      <c r="E139" s="57">
        <v>13.75</v>
      </c>
      <c r="F139" s="57">
        <v>1482695.7604373412</v>
      </c>
      <c r="G139" s="10">
        <f t="shared" si="4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25947175.807653472</v>
      </c>
      <c r="K139" s="13">
        <f>VLOOKUP(D139*1000,'Cost Estimates'!$A$3:$D$23,4)</f>
        <v>840</v>
      </c>
      <c r="L139" s="17">
        <f t="shared" si="5"/>
        <v>1680000</v>
      </c>
    </row>
    <row r="140" spans="1:12">
      <c r="A140" s="58">
        <v>276</v>
      </c>
      <c r="B140" s="57">
        <v>1007.8339999999999</v>
      </c>
      <c r="C140" s="57">
        <v>2</v>
      </c>
      <c r="D140" s="57">
        <v>2.2000000000000002</v>
      </c>
      <c r="E140" s="57">
        <v>13.75</v>
      </c>
      <c r="F140" s="57">
        <v>1482695.7604373412</v>
      </c>
      <c r="G140" s="10">
        <f t="shared" si="4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25947175.807653472</v>
      </c>
      <c r="K140" s="13">
        <f>VLOOKUP(D140*1000,'Cost Estimates'!$A$3:$D$23,4)</f>
        <v>840</v>
      </c>
      <c r="L140" s="17">
        <f t="shared" si="5"/>
        <v>1680000</v>
      </c>
    </row>
    <row r="141" spans="1:12">
      <c r="A141" s="58">
        <v>278</v>
      </c>
      <c r="B141" s="57">
        <v>1005.626</v>
      </c>
      <c r="C141" s="57">
        <v>2</v>
      </c>
      <c r="D141" s="57">
        <v>2.2000000000000002</v>
      </c>
      <c r="E141" s="57">
        <v>13.75</v>
      </c>
      <c r="F141" s="57">
        <v>1482695.7604373412</v>
      </c>
      <c r="G141" s="10">
        <f t="shared" si="4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25947175.807653472</v>
      </c>
      <c r="K141" s="13">
        <f>VLOOKUP(D141*1000,'Cost Estimates'!$A$3:$D$23,4)</f>
        <v>840</v>
      </c>
      <c r="L141" s="17">
        <f t="shared" si="5"/>
        <v>1680000</v>
      </c>
    </row>
    <row r="142" spans="1:12">
      <c r="A142" s="58">
        <v>280</v>
      </c>
      <c r="B142" s="57">
        <v>1001.623</v>
      </c>
      <c r="C142" s="57">
        <v>2</v>
      </c>
      <c r="D142" s="57">
        <v>2.2000000000000002</v>
      </c>
      <c r="E142" s="57">
        <v>13.75</v>
      </c>
      <c r="F142" s="57">
        <v>1482695.7604373412</v>
      </c>
      <c r="G142" s="10">
        <f t="shared" si="4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25947175.807653472</v>
      </c>
      <c r="K142" s="13">
        <f>VLOOKUP(D142*1000,'Cost Estimates'!$A$3:$D$23,4)</f>
        <v>840</v>
      </c>
      <c r="L142" s="17">
        <f t="shared" si="5"/>
        <v>1680000</v>
      </c>
    </row>
    <row r="143" spans="1:12">
      <c r="A143" s="58">
        <v>282</v>
      </c>
      <c r="B143" s="57">
        <v>1004.052</v>
      </c>
      <c r="C143" s="57">
        <v>2</v>
      </c>
      <c r="D143" s="57">
        <v>2.2000000000000002</v>
      </c>
      <c r="E143" s="57">
        <v>13.75</v>
      </c>
      <c r="F143" s="57">
        <v>1482695.7604373412</v>
      </c>
      <c r="G143" s="10">
        <f t="shared" si="4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25947175.807653472</v>
      </c>
      <c r="K143" s="13">
        <f>VLOOKUP(D143*1000,'Cost Estimates'!$A$3:$D$23,4)</f>
        <v>840</v>
      </c>
      <c r="L143" s="17">
        <f t="shared" si="5"/>
        <v>1680000</v>
      </c>
    </row>
    <row r="144" spans="1:12">
      <c r="A144" s="58">
        <v>284</v>
      </c>
      <c r="B144" s="57">
        <v>1010.797</v>
      </c>
      <c r="C144" s="57">
        <v>2</v>
      </c>
      <c r="D144" s="57">
        <v>2.2000000000000002</v>
      </c>
      <c r="E144" s="57">
        <v>13.75</v>
      </c>
      <c r="F144" s="57">
        <v>1482695.7604373412</v>
      </c>
      <c r="G144" s="10">
        <f t="shared" si="4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25947175.807653472</v>
      </c>
      <c r="K144" s="13">
        <f>VLOOKUP(D144*1000,'Cost Estimates'!$A$3:$D$23,4)</f>
        <v>840</v>
      </c>
      <c r="L144" s="17">
        <f t="shared" si="5"/>
        <v>1680000</v>
      </c>
    </row>
    <row r="145" spans="1:12">
      <c r="A145" s="58">
        <v>286</v>
      </c>
      <c r="B145" s="57">
        <v>1014.67</v>
      </c>
      <c r="C145" s="57">
        <v>2</v>
      </c>
      <c r="D145" s="57">
        <v>2.2000000000000002</v>
      </c>
      <c r="E145" s="57">
        <v>13.75</v>
      </c>
      <c r="F145" s="57">
        <v>1482695.7604373412</v>
      </c>
      <c r="G145" s="10">
        <f t="shared" si="4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7">
        <f t="shared" si="5"/>
        <v>1680000</v>
      </c>
    </row>
    <row r="146" spans="1:12">
      <c r="A146" s="58">
        <v>288</v>
      </c>
      <c r="B146" s="57">
        <v>1017.319</v>
      </c>
      <c r="C146" s="57">
        <v>2</v>
      </c>
      <c r="D146" s="57">
        <v>2.2000000000000002</v>
      </c>
      <c r="E146" s="57">
        <v>13.75</v>
      </c>
      <c r="F146" s="57">
        <v>1482695.7604373412</v>
      </c>
      <c r="G146" s="10">
        <f t="shared" si="4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7">
        <f t="shared" si="5"/>
        <v>1680000</v>
      </c>
    </row>
    <row r="147" spans="1:12">
      <c r="A147" s="58">
        <v>290</v>
      </c>
      <c r="B147" s="57">
        <v>1027.4590000000001</v>
      </c>
      <c r="C147" s="57">
        <v>2</v>
      </c>
      <c r="D147" s="57">
        <v>2.2000000000000002</v>
      </c>
      <c r="E147" s="57">
        <v>13.75</v>
      </c>
      <c r="F147" s="57">
        <v>1482695.7604373412</v>
      </c>
      <c r="G147" s="10">
        <f t="shared" si="4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7">
        <f t="shared" si="5"/>
        <v>1680000</v>
      </c>
    </row>
    <row r="148" spans="1:12">
      <c r="A148" s="58">
        <v>292</v>
      </c>
      <c r="B148" s="57">
        <v>1031.99</v>
      </c>
      <c r="C148" s="57">
        <v>2</v>
      </c>
      <c r="D148" s="57">
        <v>2.2000000000000002</v>
      </c>
      <c r="E148" s="57">
        <v>13.75</v>
      </c>
      <c r="F148" s="57">
        <v>1482695.7604373412</v>
      </c>
      <c r="G148" s="10">
        <f t="shared" si="4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7">
        <f t="shared" si="5"/>
        <v>1680000</v>
      </c>
    </row>
    <row r="149" spans="1:12">
      <c r="A149" s="58">
        <v>294</v>
      </c>
      <c r="B149" s="57">
        <v>1036.2539999999999</v>
      </c>
      <c r="C149" s="57">
        <v>2</v>
      </c>
      <c r="D149" s="57">
        <v>2.2000000000000002</v>
      </c>
      <c r="E149" s="57">
        <v>13.75</v>
      </c>
      <c r="F149" s="57">
        <v>1482695.7604373412</v>
      </c>
      <c r="G149" s="10">
        <f t="shared" si="4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7">
        <f t="shared" si="5"/>
        <v>1680000</v>
      </c>
    </row>
    <row r="150" spans="1:12">
      <c r="A150" s="58">
        <v>296</v>
      </c>
      <c r="B150" s="57">
        <v>1040.127</v>
      </c>
      <c r="C150" s="57">
        <v>2</v>
      </c>
      <c r="D150" s="57">
        <v>2.2000000000000002</v>
      </c>
      <c r="E150" s="57">
        <v>13.75</v>
      </c>
      <c r="F150" s="57">
        <v>1482695.7604373412</v>
      </c>
      <c r="G150" s="10">
        <f t="shared" si="4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7">
        <f t="shared" si="5"/>
        <v>1680000</v>
      </c>
    </row>
    <row r="151" spans="1:12">
      <c r="A151" s="58">
        <v>298</v>
      </c>
      <c r="B151" s="57">
        <v>1044.396</v>
      </c>
      <c r="C151" s="57">
        <v>2</v>
      </c>
      <c r="D151" s="57">
        <v>2.2000000000000002</v>
      </c>
      <c r="E151" s="57">
        <v>13.75</v>
      </c>
      <c r="F151" s="57">
        <v>1482695.7604373412</v>
      </c>
      <c r="G151" s="10">
        <f t="shared" si="4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7">
        <f t="shared" si="5"/>
        <v>1680000</v>
      </c>
    </row>
    <row r="152" spans="1:12">
      <c r="A152" s="58">
        <v>300</v>
      </c>
      <c r="B152" s="57">
        <v>1051.3389999999999</v>
      </c>
      <c r="C152" s="57">
        <v>2</v>
      </c>
      <c r="D152" s="57">
        <v>2.2000000000000002</v>
      </c>
      <c r="E152" s="57">
        <v>13.75</v>
      </c>
      <c r="F152" s="57">
        <v>1482695.7604373412</v>
      </c>
      <c r="G152" s="10">
        <f t="shared" si="4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7">
        <f t="shared" si="5"/>
        <v>1680000</v>
      </c>
    </row>
    <row r="153" spans="1:12">
      <c r="A153" s="58">
        <v>302</v>
      </c>
      <c r="B153" s="57">
        <v>1060.9549999999999</v>
      </c>
      <c r="C153" s="57">
        <v>2</v>
      </c>
      <c r="D153" s="57">
        <v>2.2000000000000002</v>
      </c>
      <c r="E153" s="57">
        <v>13.75</v>
      </c>
      <c r="F153" s="57">
        <v>1482695.7604373412</v>
      </c>
      <c r="G153" s="10">
        <f t="shared" si="4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7">
        <f t="shared" si="5"/>
        <v>1680000</v>
      </c>
    </row>
    <row r="154" spans="1:12">
      <c r="A154" s="58">
        <v>304</v>
      </c>
      <c r="B154" s="57">
        <v>1070.2270000000001</v>
      </c>
      <c r="C154" s="57">
        <v>2</v>
      </c>
      <c r="D154" s="57">
        <v>2.2000000000000002</v>
      </c>
      <c r="E154" s="57">
        <v>13.75</v>
      </c>
      <c r="F154" s="57">
        <v>1482695.7604373412</v>
      </c>
      <c r="G154" s="10">
        <f t="shared" si="4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7">
        <f t="shared" si="5"/>
        <v>1680000</v>
      </c>
    </row>
    <row r="155" spans="1:12">
      <c r="A155" s="58">
        <v>306</v>
      </c>
      <c r="B155" s="57">
        <v>1072.691</v>
      </c>
      <c r="C155" s="57">
        <v>2</v>
      </c>
      <c r="D155" s="57">
        <v>2.2000000000000002</v>
      </c>
      <c r="E155" s="57">
        <v>13.75</v>
      </c>
      <c r="F155" s="57">
        <v>1482695.7604373412</v>
      </c>
      <c r="G155" s="10">
        <f t="shared" si="4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7">
        <f t="shared" si="5"/>
        <v>1680000</v>
      </c>
    </row>
    <row r="156" spans="1:12">
      <c r="A156" s="58">
        <v>308</v>
      </c>
      <c r="B156" s="57">
        <v>1076.5029999999999</v>
      </c>
      <c r="C156" s="57">
        <v>2</v>
      </c>
      <c r="D156" s="57">
        <v>2.2000000000000002</v>
      </c>
      <c r="E156" s="57">
        <v>13.75</v>
      </c>
      <c r="F156" s="57">
        <v>1482695.7604373412</v>
      </c>
      <c r="G156" s="10">
        <f t="shared" si="4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7">
        <f t="shared" si="5"/>
        <v>1680000</v>
      </c>
    </row>
    <row r="157" spans="1:12">
      <c r="A157" s="58">
        <v>310</v>
      </c>
      <c r="B157" s="57">
        <v>1083.9960000000001</v>
      </c>
      <c r="C157" s="57">
        <v>2</v>
      </c>
      <c r="D157" s="57">
        <v>2.2000000000000002</v>
      </c>
      <c r="E157" s="57">
        <v>13.75</v>
      </c>
      <c r="F157" s="57">
        <v>1482695.7604373412</v>
      </c>
      <c r="G157" s="10">
        <f t="shared" si="4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7">
        <f t="shared" si="5"/>
        <v>1680000</v>
      </c>
    </row>
    <row r="158" spans="1:12">
      <c r="A158" s="58">
        <v>312</v>
      </c>
      <c r="B158" s="57">
        <v>1097.1880000000001</v>
      </c>
      <c r="C158" s="57">
        <v>2</v>
      </c>
      <c r="D158" s="57">
        <v>2.2000000000000002</v>
      </c>
      <c r="E158" s="57">
        <v>13.75</v>
      </c>
      <c r="F158" s="57">
        <v>1482695.7604373412</v>
      </c>
      <c r="G158" s="10">
        <f t="shared" si="4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7">
        <f t="shared" si="5"/>
        <v>1680000</v>
      </c>
    </row>
    <row r="159" spans="1:12">
      <c r="A159" s="58">
        <v>314</v>
      </c>
      <c r="B159" s="57">
        <v>1103.5450000000001</v>
      </c>
      <c r="C159" s="57">
        <v>2</v>
      </c>
      <c r="D159" s="57">
        <v>2.2000000000000002</v>
      </c>
      <c r="E159" s="57">
        <v>13.75</v>
      </c>
      <c r="F159" s="57">
        <v>1482695.7604373412</v>
      </c>
      <c r="G159" s="10">
        <f t="shared" si="4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7">
        <f t="shared" si="5"/>
        <v>1680000</v>
      </c>
    </row>
    <row r="160" spans="1:12">
      <c r="A160" s="58">
        <v>316</v>
      </c>
      <c r="B160" s="57">
        <v>1105.174</v>
      </c>
      <c r="C160" s="57">
        <v>2</v>
      </c>
      <c r="D160" s="57">
        <v>2.2000000000000002</v>
      </c>
      <c r="E160" s="57">
        <v>13.75</v>
      </c>
      <c r="F160" s="57">
        <v>1482695.7604373412</v>
      </c>
      <c r="G160" s="10">
        <f t="shared" si="4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7">
        <f t="shared" si="5"/>
        <v>1680000</v>
      </c>
    </row>
    <row r="161" spans="1:12">
      <c r="A161" s="58">
        <v>318</v>
      </c>
      <c r="B161" s="57">
        <v>1111.6569999999999</v>
      </c>
      <c r="C161" s="57">
        <v>2</v>
      </c>
      <c r="D161" s="57">
        <v>2.2000000000000002</v>
      </c>
      <c r="E161" s="57">
        <v>13.75</v>
      </c>
      <c r="F161" s="57">
        <v>1482695.7604373412</v>
      </c>
      <c r="G161" s="10">
        <f t="shared" si="4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7">
        <f t="shared" si="5"/>
        <v>1680000</v>
      </c>
    </row>
    <row r="162" spans="1:12">
      <c r="A162" s="58">
        <v>320</v>
      </c>
      <c r="B162" s="57">
        <v>1122.9349999999999</v>
      </c>
      <c r="C162" s="57">
        <v>2</v>
      </c>
      <c r="D162" s="57">
        <v>2.2000000000000002</v>
      </c>
      <c r="E162" s="57">
        <v>13.75</v>
      </c>
      <c r="F162" s="57">
        <v>1482695.7604373412</v>
      </c>
      <c r="G162" s="10">
        <f t="shared" si="4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7">
        <f t="shared" si="5"/>
        <v>1680000</v>
      </c>
    </row>
    <row r="163" spans="1:12">
      <c r="A163" s="58">
        <v>322</v>
      </c>
      <c r="B163" s="57">
        <v>1128.1969999999999</v>
      </c>
      <c r="C163" s="57">
        <v>2</v>
      </c>
      <c r="D163" s="57">
        <v>2.2000000000000002</v>
      </c>
      <c r="E163" s="57">
        <v>13.75</v>
      </c>
      <c r="F163" s="57">
        <v>1482695.7604373412</v>
      </c>
      <c r="G163" s="10">
        <f t="shared" si="4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7">
        <f t="shared" si="5"/>
        <v>1680000</v>
      </c>
    </row>
    <row r="164" spans="1:12">
      <c r="A164" s="58">
        <v>324</v>
      </c>
      <c r="B164" s="57">
        <v>1132.5609999999999</v>
      </c>
      <c r="C164" s="57">
        <v>2</v>
      </c>
      <c r="D164" s="57">
        <v>2.2000000000000002</v>
      </c>
      <c r="E164" s="57">
        <v>13.75</v>
      </c>
      <c r="F164" s="57">
        <v>1482695.7604373412</v>
      </c>
      <c r="G164" s="10">
        <f t="shared" si="4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7">
        <f t="shared" si="5"/>
        <v>1680000</v>
      </c>
    </row>
    <row r="165" spans="1:12">
      <c r="A165" s="58">
        <v>326</v>
      </c>
      <c r="B165" s="57">
        <v>1131.854</v>
      </c>
      <c r="C165" s="57">
        <v>2</v>
      </c>
      <c r="D165" s="57">
        <v>2.2000000000000002</v>
      </c>
      <c r="E165" s="57">
        <v>13.75</v>
      </c>
      <c r="F165" s="57">
        <v>1482695.7604373412</v>
      </c>
      <c r="G165" s="10">
        <f t="shared" si="4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7">
        <f t="shared" si="5"/>
        <v>1680000</v>
      </c>
    </row>
    <row r="166" spans="1:12">
      <c r="A166" s="58">
        <v>328</v>
      </c>
      <c r="B166" s="57">
        <v>1133.338</v>
      </c>
      <c r="C166" s="57">
        <v>2</v>
      </c>
      <c r="D166" s="57">
        <v>2.2000000000000002</v>
      </c>
      <c r="E166" s="57">
        <v>13.75</v>
      </c>
      <c r="F166" s="57">
        <v>1482695.7604373412</v>
      </c>
      <c r="G166" s="10">
        <f t="shared" si="4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7">
        <f t="shared" si="5"/>
        <v>1680000</v>
      </c>
    </row>
    <row r="167" spans="1:12">
      <c r="A167" s="58">
        <v>330</v>
      </c>
      <c r="B167" s="57">
        <v>1136.405</v>
      </c>
      <c r="C167" s="57">
        <v>2</v>
      </c>
      <c r="D167" s="57">
        <v>2.2000000000000002</v>
      </c>
      <c r="E167" s="57">
        <v>13.75</v>
      </c>
      <c r="F167" s="57">
        <v>1482695.7604373412</v>
      </c>
      <c r="G167" s="10">
        <f t="shared" si="4"/>
        <v>13823.007675795092</v>
      </c>
      <c r="H167" s="11">
        <f>G167*'Cost Estimates'!$H$2</f>
        <v>2764601.5351590184</v>
      </c>
      <c r="I167" s="11">
        <f>C167*1000*'Cost Estimates'!$H$4</f>
        <v>170000</v>
      </c>
      <c r="J167" s="12">
        <f>F167*'Cost Estimates'!$H$3</f>
        <v>25947175.807653472</v>
      </c>
      <c r="K167" s="13">
        <f>VLOOKUP(D167*1000,'Cost Estimates'!$A$3:$D$23,4)</f>
        <v>840</v>
      </c>
      <c r="L167" s="17">
        <f t="shared" si="5"/>
        <v>1680000</v>
      </c>
    </row>
    <row r="168" spans="1:12">
      <c r="A168" s="58">
        <v>332</v>
      </c>
      <c r="B168" s="57">
        <v>1128.7090000000001</v>
      </c>
      <c r="C168" s="57">
        <v>2</v>
      </c>
      <c r="D168" s="57">
        <v>2.2000000000000002</v>
      </c>
      <c r="E168" s="57">
        <v>13.75</v>
      </c>
      <c r="F168" s="57">
        <v>1482695.7604373412</v>
      </c>
      <c r="G168" s="10">
        <f t="shared" si="4"/>
        <v>13823.007675795092</v>
      </c>
      <c r="H168" s="11">
        <f>G168*'Cost Estimates'!$H$2</f>
        <v>2764601.5351590184</v>
      </c>
      <c r="I168" s="11">
        <f>C168*1000*'Cost Estimates'!$H$4</f>
        <v>170000</v>
      </c>
      <c r="J168" s="12">
        <f>F168*'Cost Estimates'!$H$3</f>
        <v>25947175.807653472</v>
      </c>
      <c r="K168" s="13">
        <f>VLOOKUP(D168*1000,'Cost Estimates'!$A$3:$D$23,4)</f>
        <v>840</v>
      </c>
      <c r="L168" s="17">
        <f t="shared" si="5"/>
        <v>1680000</v>
      </c>
    </row>
    <row r="169" spans="1:12">
      <c r="A169" s="58">
        <v>334</v>
      </c>
      <c r="B169" s="57">
        <v>1120.713</v>
      </c>
      <c r="C169" s="57">
        <v>2</v>
      </c>
      <c r="D169" s="57">
        <v>2.2000000000000002</v>
      </c>
      <c r="E169" s="57">
        <v>13.75</v>
      </c>
      <c r="F169" s="57">
        <v>1482695.7604373412</v>
      </c>
      <c r="G169" s="10">
        <f t="shared" si="4"/>
        <v>13823.007675795092</v>
      </c>
      <c r="H169" s="11">
        <f>G169*'Cost Estimates'!$H$2</f>
        <v>2764601.5351590184</v>
      </c>
      <c r="I169" s="11">
        <f>C169*1000*'Cost Estimates'!$H$4</f>
        <v>170000</v>
      </c>
      <c r="J169" s="12">
        <f>F169*'Cost Estimates'!$H$3</f>
        <v>25947175.807653472</v>
      </c>
      <c r="K169" s="13">
        <f>VLOOKUP(D169*1000,'Cost Estimates'!$A$3:$D$23,4)</f>
        <v>840</v>
      </c>
      <c r="L169" s="17">
        <f t="shared" si="5"/>
        <v>1680000</v>
      </c>
    </row>
    <row r="170" spans="1:12">
      <c r="A170" s="58">
        <v>336</v>
      </c>
      <c r="B170" s="57">
        <v>1115.2260000000001</v>
      </c>
      <c r="C170" s="57">
        <v>2</v>
      </c>
      <c r="D170" s="57">
        <v>1.8</v>
      </c>
      <c r="E170" s="57">
        <v>11.25</v>
      </c>
      <c r="F170" s="57">
        <v>992548.40161508287</v>
      </c>
      <c r="G170" s="10">
        <f t="shared" si="4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5"/>
        <v>1320000</v>
      </c>
    </row>
    <row r="171" spans="1:12">
      <c r="A171" s="58">
        <v>338</v>
      </c>
      <c r="B171" s="57">
        <v>1108.7090000000001</v>
      </c>
      <c r="C171" s="57">
        <v>2</v>
      </c>
      <c r="D171" s="57">
        <v>1.8</v>
      </c>
      <c r="E171" s="57">
        <v>11.25</v>
      </c>
      <c r="F171" s="57">
        <v>992548.40161508287</v>
      </c>
      <c r="G171" s="10">
        <f t="shared" si="4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5"/>
        <v>1320000</v>
      </c>
    </row>
    <row r="172" spans="1:12">
      <c r="A172" s="58">
        <v>340</v>
      </c>
      <c r="B172" s="57">
        <v>1102.499</v>
      </c>
      <c r="C172" s="57">
        <v>2</v>
      </c>
      <c r="D172" s="57">
        <v>1.8</v>
      </c>
      <c r="E172" s="57">
        <v>11.25</v>
      </c>
      <c r="F172" s="57">
        <v>992548.40161508287</v>
      </c>
      <c r="G172" s="10">
        <f t="shared" si="4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5"/>
        <v>1320000</v>
      </c>
    </row>
    <row r="173" spans="1:12">
      <c r="A173" s="58">
        <v>342</v>
      </c>
      <c r="B173" s="57">
        <v>1096.3489999999999</v>
      </c>
      <c r="C173" s="57">
        <v>2</v>
      </c>
      <c r="D173" s="57">
        <v>1.8</v>
      </c>
      <c r="E173" s="57">
        <v>11.25</v>
      </c>
      <c r="F173" s="57">
        <v>992548.40161508287</v>
      </c>
      <c r="G173" s="10">
        <f t="shared" si="4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5"/>
        <v>1320000</v>
      </c>
    </row>
    <row r="174" spans="1:12">
      <c r="A174" s="58">
        <v>344</v>
      </c>
      <c r="B174" s="57">
        <v>1090.3900000000001</v>
      </c>
      <c r="C174" s="57">
        <v>2</v>
      </c>
      <c r="D174" s="57">
        <v>1.8</v>
      </c>
      <c r="E174" s="57">
        <v>11.25</v>
      </c>
      <c r="F174" s="57">
        <v>992548.40161508287</v>
      </c>
      <c r="G174" s="10">
        <f t="shared" si="4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5"/>
        <v>1320000</v>
      </c>
    </row>
    <row r="175" spans="1:12">
      <c r="A175" s="58">
        <v>346</v>
      </c>
      <c r="B175" s="57">
        <v>1087.7650000000001</v>
      </c>
      <c r="C175" s="57">
        <v>2</v>
      </c>
      <c r="D175" s="57">
        <v>1.8</v>
      </c>
      <c r="E175" s="57">
        <v>11.25</v>
      </c>
      <c r="F175" s="57">
        <v>992548.40161508287</v>
      </c>
      <c r="G175" s="10">
        <f t="shared" si="4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5"/>
        <v>1320000</v>
      </c>
    </row>
    <row r="176" spans="1:12">
      <c r="A176" s="58">
        <v>348</v>
      </c>
      <c r="B176" s="57">
        <v>1084.6610000000001</v>
      </c>
      <c r="C176" s="57">
        <v>2</v>
      </c>
      <c r="D176" s="57">
        <v>1.8</v>
      </c>
      <c r="E176" s="57">
        <v>11.25</v>
      </c>
      <c r="F176" s="57">
        <v>992548.40161508287</v>
      </c>
      <c r="G176" s="10">
        <f t="shared" si="4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5"/>
        <v>1320000</v>
      </c>
    </row>
    <row r="177" spans="1:12">
      <c r="A177" s="58">
        <v>350</v>
      </c>
      <c r="B177" s="57">
        <v>1081.662</v>
      </c>
      <c r="C177" s="57">
        <v>2</v>
      </c>
      <c r="D177" s="57">
        <v>1.8</v>
      </c>
      <c r="E177" s="57">
        <v>11.25</v>
      </c>
      <c r="F177" s="57">
        <v>992548.40161508287</v>
      </c>
      <c r="G177" s="10">
        <f t="shared" si="4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5"/>
        <v>1320000</v>
      </c>
    </row>
    <row r="178" spans="1:12">
      <c r="A178" s="58">
        <v>352</v>
      </c>
      <c r="B178" s="57">
        <v>1076.8720000000001</v>
      </c>
      <c r="C178" s="57">
        <v>2</v>
      </c>
      <c r="D178" s="57">
        <v>1.8</v>
      </c>
      <c r="E178" s="57">
        <v>11.25</v>
      </c>
      <c r="F178" s="57">
        <v>992548.40161508287</v>
      </c>
      <c r="G178" s="10">
        <f t="shared" si="4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5"/>
        <v>1320000</v>
      </c>
    </row>
    <row r="179" spans="1:12">
      <c r="A179" s="58">
        <v>354</v>
      </c>
      <c r="B179" s="57">
        <v>1070.8979999999999</v>
      </c>
      <c r="C179" s="57">
        <v>2</v>
      </c>
      <c r="D179" s="57">
        <v>1.8</v>
      </c>
      <c r="E179" s="57">
        <v>11.25</v>
      </c>
      <c r="F179" s="57">
        <v>992548.40161508287</v>
      </c>
      <c r="G179" s="10">
        <f t="shared" si="4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5"/>
        <v>1320000</v>
      </c>
    </row>
    <row r="180" spans="1:12">
      <c r="A180" s="58">
        <v>356</v>
      </c>
      <c r="B180" s="57">
        <v>1065.018</v>
      </c>
      <c r="C180" s="57">
        <v>2</v>
      </c>
      <c r="D180" s="57">
        <v>1.8</v>
      </c>
      <c r="E180" s="57">
        <v>11.25</v>
      </c>
      <c r="F180" s="57">
        <v>992548.40161508287</v>
      </c>
      <c r="G180" s="10">
        <f t="shared" si="4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5"/>
        <v>1320000</v>
      </c>
    </row>
    <row r="181" spans="1:12">
      <c r="A181" s="58">
        <v>358</v>
      </c>
      <c r="B181" s="57">
        <v>1059.58</v>
      </c>
      <c r="C181" s="57">
        <v>2</v>
      </c>
      <c r="D181" s="57">
        <v>1.8</v>
      </c>
      <c r="E181" s="57">
        <v>11.25</v>
      </c>
      <c r="F181" s="57">
        <v>992548.40161508287</v>
      </c>
      <c r="G181" s="10">
        <f t="shared" si="4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5"/>
        <v>1320000</v>
      </c>
    </row>
    <row r="182" spans="1:12">
      <c r="A182" s="58">
        <v>360</v>
      </c>
      <c r="B182" s="57">
        <v>1055.2840000000001</v>
      </c>
      <c r="C182" s="57">
        <v>2</v>
      </c>
      <c r="D182" s="57">
        <v>1.8</v>
      </c>
      <c r="E182" s="57">
        <v>11.25</v>
      </c>
      <c r="F182" s="57">
        <v>992548.40161508287</v>
      </c>
      <c r="G182" s="10">
        <f t="shared" si="4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5"/>
        <v>1320000</v>
      </c>
    </row>
    <row r="183" spans="1:12">
      <c r="A183" s="58">
        <v>362</v>
      </c>
      <c r="B183" s="57">
        <v>1050.886</v>
      </c>
      <c r="C183" s="57">
        <v>2</v>
      </c>
      <c r="D183" s="57">
        <v>1.8</v>
      </c>
      <c r="E183" s="57">
        <v>11.25</v>
      </c>
      <c r="F183" s="57">
        <v>992548.40161508287</v>
      </c>
      <c r="G183" s="10">
        <f t="shared" si="4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5"/>
        <v>1320000</v>
      </c>
    </row>
    <row r="184" spans="1:12">
      <c r="A184" s="58">
        <v>364</v>
      </c>
      <c r="B184" s="57">
        <v>1052.6469999999999</v>
      </c>
      <c r="C184" s="57">
        <v>2</v>
      </c>
      <c r="D184" s="57">
        <v>1.8</v>
      </c>
      <c r="E184" s="57">
        <v>11.25</v>
      </c>
      <c r="F184" s="57">
        <v>992548.40161508287</v>
      </c>
      <c r="G184" s="10">
        <f t="shared" si="4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5"/>
        <v>1320000</v>
      </c>
    </row>
    <row r="185" spans="1:12">
      <c r="A185" s="58">
        <v>366</v>
      </c>
      <c r="B185" s="57">
        <v>1051.117</v>
      </c>
      <c r="C185" s="57">
        <v>2</v>
      </c>
      <c r="D185" s="57">
        <v>1.8</v>
      </c>
      <c r="E185" s="57">
        <v>11.25</v>
      </c>
      <c r="F185" s="57">
        <v>992548.40161508287</v>
      </c>
      <c r="G185" s="10">
        <f t="shared" si="4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5"/>
        <v>1320000</v>
      </c>
    </row>
    <row r="186" spans="1:12">
      <c r="A186" s="58">
        <v>368</v>
      </c>
      <c r="B186" s="57">
        <v>1048.2660000000001</v>
      </c>
      <c r="C186" s="57">
        <v>2</v>
      </c>
      <c r="D186" s="57">
        <v>1.8</v>
      </c>
      <c r="E186" s="57">
        <v>11.25</v>
      </c>
      <c r="F186" s="57">
        <v>992548.40161508287</v>
      </c>
      <c r="G186" s="10">
        <f t="shared" si="4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5"/>
        <v>1320000</v>
      </c>
    </row>
    <row r="187" spans="1:12">
      <c r="A187" s="58">
        <v>370</v>
      </c>
      <c r="B187" s="57">
        <v>1040.172</v>
      </c>
      <c r="C187" s="57">
        <v>2</v>
      </c>
      <c r="D187" s="57">
        <v>1.8</v>
      </c>
      <c r="E187" s="57">
        <v>11.25</v>
      </c>
      <c r="F187" s="57">
        <v>992548.40161508287</v>
      </c>
      <c r="G187" s="10">
        <f t="shared" si="4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5"/>
        <v>1320000</v>
      </c>
    </row>
    <row r="188" spans="1:12">
      <c r="A188" s="58">
        <v>372</v>
      </c>
      <c r="B188" s="57">
        <v>1033.4829999999999</v>
      </c>
      <c r="C188" s="57">
        <v>2</v>
      </c>
      <c r="D188" s="57">
        <v>1.8</v>
      </c>
      <c r="E188" s="57">
        <v>11.25</v>
      </c>
      <c r="F188" s="57">
        <v>992548.40161508287</v>
      </c>
      <c r="G188" s="10">
        <f t="shared" si="4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5"/>
        <v>1320000</v>
      </c>
    </row>
    <row r="189" spans="1:12">
      <c r="A189" s="58">
        <v>374</v>
      </c>
      <c r="B189" s="57">
        <v>1030.95</v>
      </c>
      <c r="C189" s="57">
        <v>2</v>
      </c>
      <c r="D189" s="57">
        <v>1.8</v>
      </c>
      <c r="E189" s="57">
        <v>11.25</v>
      </c>
      <c r="F189" s="57">
        <v>992548.40161508287</v>
      </c>
      <c r="G189" s="10">
        <f t="shared" si="4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5"/>
        <v>1320000</v>
      </c>
    </row>
    <row r="190" spans="1:12">
      <c r="A190" s="58">
        <v>376</v>
      </c>
      <c r="B190" s="57">
        <v>1032.2629999999999</v>
      </c>
      <c r="C190" s="57">
        <v>2</v>
      </c>
      <c r="D190" s="57">
        <v>1.8</v>
      </c>
      <c r="E190" s="57">
        <v>11.25</v>
      </c>
      <c r="F190" s="57">
        <v>992548.40161508287</v>
      </c>
      <c r="G190" s="10">
        <f t="shared" si="4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5"/>
        <v>1320000</v>
      </c>
    </row>
    <row r="191" spans="1:12">
      <c r="A191" s="58">
        <v>378</v>
      </c>
      <c r="B191" s="57">
        <v>1031.3910000000001</v>
      </c>
      <c r="C191" s="57">
        <v>2</v>
      </c>
      <c r="D191" s="57">
        <v>1.8</v>
      </c>
      <c r="E191" s="57">
        <v>11.25</v>
      </c>
      <c r="F191" s="57">
        <v>992548.40161508287</v>
      </c>
      <c r="G191" s="10">
        <f t="shared" si="4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5"/>
        <v>1320000</v>
      </c>
    </row>
    <row r="192" spans="1:12">
      <c r="A192" s="58">
        <v>380</v>
      </c>
      <c r="B192" s="57">
        <v>1025.7909999999999</v>
      </c>
      <c r="C192" s="57">
        <v>2</v>
      </c>
      <c r="D192" s="57">
        <v>1.8</v>
      </c>
      <c r="E192" s="57">
        <v>11.25</v>
      </c>
      <c r="F192" s="57">
        <v>992548.40161508287</v>
      </c>
      <c r="G192" s="10">
        <f t="shared" si="4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5"/>
        <v>1320000</v>
      </c>
    </row>
    <row r="193" spans="1:12">
      <c r="A193" s="58">
        <v>382</v>
      </c>
      <c r="B193" s="57">
        <v>1020.9109999999999</v>
      </c>
      <c r="C193" s="57">
        <v>2</v>
      </c>
      <c r="D193" s="57">
        <v>1.8</v>
      </c>
      <c r="E193" s="57">
        <v>11.25</v>
      </c>
      <c r="F193" s="57">
        <v>992548.40161508287</v>
      </c>
      <c r="G193" s="10">
        <f t="shared" si="4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5"/>
        <v>1320000</v>
      </c>
    </row>
    <row r="194" spans="1:12">
      <c r="A194" s="58">
        <v>384</v>
      </c>
      <c r="B194" s="57">
        <v>1015.65</v>
      </c>
      <c r="C194" s="57">
        <v>2</v>
      </c>
      <c r="D194" s="57">
        <v>1.8</v>
      </c>
      <c r="E194" s="57">
        <v>11.25</v>
      </c>
      <c r="F194" s="57">
        <v>992548.40161508287</v>
      </c>
      <c r="G194" s="10">
        <f t="shared" si="4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5"/>
        <v>1320000</v>
      </c>
    </row>
    <row r="195" spans="1:12">
      <c r="A195" s="58">
        <v>386</v>
      </c>
      <c r="B195" s="57">
        <v>1012.139</v>
      </c>
      <c r="C195" s="57">
        <v>2</v>
      </c>
      <c r="D195" s="57">
        <v>1.8</v>
      </c>
      <c r="E195" s="57">
        <v>11.25</v>
      </c>
      <c r="F195" s="57">
        <v>992548.40161508287</v>
      </c>
      <c r="G195" s="10">
        <f t="shared" si="4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5"/>
        <v>1320000</v>
      </c>
    </row>
    <row r="196" spans="1:12">
      <c r="A196" s="58">
        <v>388</v>
      </c>
      <c r="B196" s="57">
        <v>1010.472</v>
      </c>
      <c r="C196" s="57">
        <v>2</v>
      </c>
      <c r="D196" s="57">
        <v>1.8</v>
      </c>
      <c r="E196" s="57">
        <v>11.25</v>
      </c>
      <c r="F196" s="57">
        <v>992548.40161508287</v>
      </c>
      <c r="G196" s="10">
        <f t="shared" ref="G196:G252" si="6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2" si="7">K196*C196*1000</f>
        <v>1320000</v>
      </c>
    </row>
    <row r="197" spans="1:12">
      <c r="A197" s="58">
        <v>390</v>
      </c>
      <c r="B197" s="57">
        <v>1005.401</v>
      </c>
      <c r="C197" s="57">
        <v>2</v>
      </c>
      <c r="D197" s="57">
        <v>1.8</v>
      </c>
      <c r="E197" s="57">
        <v>11.25</v>
      </c>
      <c r="F197" s="57">
        <v>992548.40161508287</v>
      </c>
      <c r="G197" s="10">
        <f t="shared" si="6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7"/>
        <v>1320000</v>
      </c>
    </row>
    <row r="198" spans="1:12">
      <c r="A198" s="58">
        <v>392</v>
      </c>
      <c r="B198" s="57">
        <v>996.66600000000005</v>
      </c>
      <c r="C198" s="57">
        <v>2</v>
      </c>
      <c r="D198" s="57">
        <v>1.8</v>
      </c>
      <c r="E198" s="57">
        <v>11.25</v>
      </c>
      <c r="F198" s="57">
        <v>992548.40161508287</v>
      </c>
      <c r="G198" s="10">
        <f t="shared" si="6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7"/>
        <v>1320000</v>
      </c>
    </row>
    <row r="199" spans="1:12">
      <c r="A199" s="58">
        <v>394</v>
      </c>
      <c r="B199" s="57">
        <v>991.35</v>
      </c>
      <c r="C199" s="57">
        <v>2</v>
      </c>
      <c r="D199" s="57">
        <v>1.8</v>
      </c>
      <c r="E199" s="57">
        <v>11.25</v>
      </c>
      <c r="F199" s="57">
        <v>992548.40161508287</v>
      </c>
      <c r="G199" s="10">
        <f t="shared" si="6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7"/>
        <v>1320000</v>
      </c>
    </row>
    <row r="200" spans="1:12">
      <c r="A200" s="58">
        <v>396</v>
      </c>
      <c r="B200" s="57">
        <v>990.48599999999999</v>
      </c>
      <c r="C200" s="57">
        <v>2</v>
      </c>
      <c r="D200" s="57">
        <v>1.8</v>
      </c>
      <c r="E200" s="57">
        <v>11.25</v>
      </c>
      <c r="F200" s="57">
        <v>992548.40161508287</v>
      </c>
      <c r="G200" s="10">
        <f t="shared" si="6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7"/>
        <v>1320000</v>
      </c>
    </row>
    <row r="201" spans="1:12">
      <c r="A201" s="58">
        <v>398</v>
      </c>
      <c r="B201" s="57">
        <v>992.76099999999997</v>
      </c>
      <c r="C201" s="57">
        <v>2</v>
      </c>
      <c r="D201" s="57">
        <v>1.8</v>
      </c>
      <c r="E201" s="57">
        <v>11.25</v>
      </c>
      <c r="F201" s="57">
        <v>992548.40161508287</v>
      </c>
      <c r="G201" s="10">
        <f t="shared" si="6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7"/>
        <v>1320000</v>
      </c>
    </row>
    <row r="202" spans="1:12">
      <c r="A202" s="58">
        <v>400</v>
      </c>
      <c r="B202" s="57">
        <v>999.077</v>
      </c>
      <c r="C202" s="57">
        <v>2</v>
      </c>
      <c r="D202" s="57">
        <v>1.8</v>
      </c>
      <c r="E202" s="57">
        <v>11.25</v>
      </c>
      <c r="F202" s="57">
        <v>992548.40161508287</v>
      </c>
      <c r="G202" s="10">
        <f t="shared" si="6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7"/>
        <v>1320000</v>
      </c>
    </row>
    <row r="203" spans="1:12">
      <c r="A203" s="58">
        <v>402</v>
      </c>
      <c r="B203" s="57">
        <v>1001.8</v>
      </c>
      <c r="C203" s="57">
        <v>2</v>
      </c>
      <c r="D203" s="57">
        <v>1.8</v>
      </c>
      <c r="E203" s="57">
        <v>11.25</v>
      </c>
      <c r="F203" s="57">
        <v>992548.40161508287</v>
      </c>
      <c r="G203" s="10">
        <f t="shared" si="6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7"/>
        <v>1320000</v>
      </c>
    </row>
    <row r="204" spans="1:12">
      <c r="A204" s="58">
        <v>404</v>
      </c>
      <c r="B204" s="57">
        <v>1002.224</v>
      </c>
      <c r="C204" s="57">
        <v>2</v>
      </c>
      <c r="D204" s="57">
        <v>1.8</v>
      </c>
      <c r="E204" s="57">
        <v>11.25</v>
      </c>
      <c r="F204" s="57">
        <v>992548.40161508287</v>
      </c>
      <c r="G204" s="10">
        <f t="shared" si="6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7"/>
        <v>1320000</v>
      </c>
    </row>
    <row r="205" spans="1:12">
      <c r="A205" s="58">
        <v>406</v>
      </c>
      <c r="B205" s="57">
        <v>1002.003</v>
      </c>
      <c r="C205" s="57">
        <v>2</v>
      </c>
      <c r="D205" s="57">
        <v>1.8</v>
      </c>
      <c r="E205" s="57">
        <v>11.25</v>
      </c>
      <c r="F205" s="57">
        <v>992548.40161508287</v>
      </c>
      <c r="G205" s="10">
        <f t="shared" si="6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7"/>
        <v>1320000</v>
      </c>
    </row>
    <row r="206" spans="1:12">
      <c r="A206" s="58">
        <v>408</v>
      </c>
      <c r="B206" s="57">
        <v>1003.596</v>
      </c>
      <c r="C206" s="57">
        <v>2</v>
      </c>
      <c r="D206" s="57">
        <v>1.8</v>
      </c>
      <c r="E206" s="57">
        <v>11.25</v>
      </c>
      <c r="F206" s="57">
        <v>992548.40161508287</v>
      </c>
      <c r="G206" s="10">
        <f t="shared" si="6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7"/>
        <v>1320000</v>
      </c>
    </row>
    <row r="207" spans="1:12">
      <c r="A207" s="58">
        <v>410</v>
      </c>
      <c r="B207" s="57">
        <v>994.11099999999999</v>
      </c>
      <c r="C207" s="57">
        <v>2</v>
      </c>
      <c r="D207" s="57">
        <v>1.8</v>
      </c>
      <c r="E207" s="57">
        <v>11.25</v>
      </c>
      <c r="F207" s="57">
        <v>992548.40161508287</v>
      </c>
      <c r="G207" s="10">
        <f t="shared" si="6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7"/>
        <v>1320000</v>
      </c>
    </row>
    <row r="208" spans="1:12">
      <c r="A208" s="58">
        <v>412</v>
      </c>
      <c r="B208" s="57">
        <v>983.92499999999995</v>
      </c>
      <c r="C208" s="57">
        <v>2</v>
      </c>
      <c r="D208" s="57">
        <v>1.8</v>
      </c>
      <c r="E208" s="57">
        <v>11.25</v>
      </c>
      <c r="F208" s="57">
        <v>992548.40161508287</v>
      </c>
      <c r="G208" s="10">
        <f t="shared" si="6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7"/>
        <v>1320000</v>
      </c>
    </row>
    <row r="209" spans="1:12">
      <c r="A209" s="58">
        <v>414</v>
      </c>
      <c r="B209" s="57">
        <v>972.34699999999998</v>
      </c>
      <c r="C209" s="57">
        <v>2</v>
      </c>
      <c r="D209" s="57">
        <v>1.8</v>
      </c>
      <c r="E209" s="57">
        <v>11.25</v>
      </c>
      <c r="F209" s="57">
        <v>992548.40161508287</v>
      </c>
      <c r="G209" s="10">
        <f t="shared" si="6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7"/>
        <v>1320000</v>
      </c>
    </row>
    <row r="210" spans="1:12">
      <c r="A210" s="58">
        <v>416</v>
      </c>
      <c r="B210" s="57">
        <v>963.90099999999995</v>
      </c>
      <c r="C210" s="57">
        <v>2</v>
      </c>
      <c r="D210" s="57">
        <v>1.8</v>
      </c>
      <c r="E210" s="57">
        <v>11.25</v>
      </c>
      <c r="F210" s="57">
        <v>992548.40161508287</v>
      </c>
      <c r="G210" s="10">
        <f t="shared" si="6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7"/>
        <v>1320000</v>
      </c>
    </row>
    <row r="211" spans="1:12">
      <c r="A211" s="58">
        <v>418</v>
      </c>
      <c r="B211" s="57">
        <v>963.25800000000004</v>
      </c>
      <c r="C211" s="57">
        <v>2</v>
      </c>
      <c r="D211" s="57">
        <v>1.8</v>
      </c>
      <c r="E211" s="57">
        <v>11.25</v>
      </c>
      <c r="F211" s="57">
        <v>992548.40161508287</v>
      </c>
      <c r="G211" s="10">
        <f t="shared" si="6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7"/>
        <v>1320000</v>
      </c>
    </row>
    <row r="212" spans="1:12">
      <c r="A212" s="58">
        <v>420</v>
      </c>
      <c r="B212" s="57">
        <v>965.87199999999996</v>
      </c>
      <c r="C212" s="57">
        <v>2</v>
      </c>
      <c r="D212" s="57">
        <v>1.8</v>
      </c>
      <c r="E212" s="57">
        <v>11.25</v>
      </c>
      <c r="F212" s="57">
        <v>992548.40161508287</v>
      </c>
      <c r="G212" s="10">
        <f t="shared" si="6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7"/>
        <v>1320000</v>
      </c>
    </row>
    <row r="213" spans="1:12">
      <c r="A213" s="58">
        <v>422</v>
      </c>
      <c r="B213" s="57">
        <v>966.17700000000002</v>
      </c>
      <c r="C213" s="57">
        <v>2</v>
      </c>
      <c r="D213" s="57">
        <v>1.8</v>
      </c>
      <c r="E213" s="57">
        <v>11.25</v>
      </c>
      <c r="F213" s="57">
        <v>992548.40161508287</v>
      </c>
      <c r="G213" s="10">
        <f t="shared" si="6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7"/>
        <v>1320000</v>
      </c>
    </row>
    <row r="214" spans="1:12">
      <c r="A214" s="58">
        <v>424</v>
      </c>
      <c r="B214" s="57">
        <v>973.82500000000005</v>
      </c>
      <c r="C214" s="57">
        <v>2</v>
      </c>
      <c r="D214" s="57">
        <v>1.8</v>
      </c>
      <c r="E214" s="57">
        <v>11.25</v>
      </c>
      <c r="F214" s="57">
        <v>992548.40161508287</v>
      </c>
      <c r="G214" s="10">
        <f t="shared" si="6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7"/>
        <v>1320000</v>
      </c>
    </row>
    <row r="215" spans="1:12">
      <c r="A215" s="58">
        <v>426</v>
      </c>
      <c r="B215" s="57">
        <v>983.97199999999998</v>
      </c>
      <c r="C215" s="57">
        <v>2</v>
      </c>
      <c r="D215" s="57">
        <v>1.8</v>
      </c>
      <c r="E215" s="57">
        <v>11.25</v>
      </c>
      <c r="F215" s="57">
        <v>992548.40161508287</v>
      </c>
      <c r="G215" s="10">
        <f t="shared" si="6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7"/>
        <v>1320000</v>
      </c>
    </row>
    <row r="216" spans="1:12">
      <c r="A216" s="58">
        <v>428</v>
      </c>
      <c r="B216" s="57">
        <v>994.096</v>
      </c>
      <c r="C216" s="57">
        <v>2</v>
      </c>
      <c r="D216" s="57">
        <v>1.8</v>
      </c>
      <c r="E216" s="57">
        <v>11.25</v>
      </c>
      <c r="F216" s="57">
        <v>992548.40161508287</v>
      </c>
      <c r="G216" s="10">
        <f t="shared" si="6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7"/>
        <v>1320000</v>
      </c>
    </row>
    <row r="217" spans="1:12">
      <c r="A217" s="58">
        <v>430</v>
      </c>
      <c r="B217" s="57">
        <v>991.69500000000005</v>
      </c>
      <c r="C217" s="57">
        <v>2</v>
      </c>
      <c r="D217" s="57">
        <v>1.8</v>
      </c>
      <c r="E217" s="57">
        <v>11.25</v>
      </c>
      <c r="F217" s="57">
        <v>992548.40161508287</v>
      </c>
      <c r="G217" s="10">
        <f t="shared" si="6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7"/>
        <v>1320000</v>
      </c>
    </row>
    <row r="218" spans="1:12">
      <c r="A218" s="58">
        <v>432</v>
      </c>
      <c r="B218" s="57">
        <v>984.93299999999999</v>
      </c>
      <c r="C218" s="57">
        <v>2</v>
      </c>
      <c r="D218" s="57">
        <v>1.8</v>
      </c>
      <c r="E218" s="57">
        <v>11.25</v>
      </c>
      <c r="F218" s="57">
        <v>992548.40161508287</v>
      </c>
      <c r="G218" s="10">
        <f t="shared" si="6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7"/>
        <v>1320000</v>
      </c>
    </row>
    <row r="219" spans="1:12">
      <c r="A219" s="58">
        <v>434</v>
      </c>
      <c r="B219" s="57">
        <v>974.50900000000001</v>
      </c>
      <c r="C219" s="57">
        <v>2</v>
      </c>
      <c r="D219" s="57">
        <v>1.8</v>
      </c>
      <c r="E219" s="57">
        <v>11.25</v>
      </c>
      <c r="F219" s="57">
        <v>992548.40161508287</v>
      </c>
      <c r="G219" s="10">
        <f t="shared" si="6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7"/>
        <v>1320000</v>
      </c>
    </row>
    <row r="220" spans="1:12">
      <c r="A220" s="58">
        <v>436</v>
      </c>
      <c r="B220" s="57">
        <v>966.69799999999998</v>
      </c>
      <c r="C220" s="57">
        <v>2</v>
      </c>
      <c r="D220" s="57">
        <v>1.8</v>
      </c>
      <c r="E220" s="57">
        <v>11.25</v>
      </c>
      <c r="F220" s="57">
        <v>992548.40161508287</v>
      </c>
      <c r="G220" s="10">
        <f t="shared" si="6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7"/>
        <v>1320000</v>
      </c>
    </row>
    <row r="221" spans="1:12">
      <c r="A221" s="58">
        <v>438</v>
      </c>
      <c r="B221" s="57">
        <v>963.61800000000005</v>
      </c>
      <c r="C221" s="57">
        <v>2</v>
      </c>
      <c r="D221" s="57">
        <v>1.8</v>
      </c>
      <c r="E221" s="57">
        <v>11.25</v>
      </c>
      <c r="F221" s="57">
        <v>992548.40161508287</v>
      </c>
      <c r="G221" s="10">
        <f t="shared" si="6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7"/>
        <v>1320000</v>
      </c>
    </row>
    <row r="222" spans="1:12">
      <c r="A222" s="58">
        <v>440</v>
      </c>
      <c r="B222" s="57">
        <v>957.803</v>
      </c>
      <c r="C222" s="57">
        <v>2</v>
      </c>
      <c r="D222" s="57">
        <v>1.8</v>
      </c>
      <c r="E222" s="57">
        <v>11.25</v>
      </c>
      <c r="F222" s="57">
        <v>992548.40161508287</v>
      </c>
      <c r="G222" s="10">
        <f t="shared" si="6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7">
        <f t="shared" si="7"/>
        <v>1320000</v>
      </c>
    </row>
    <row r="223" spans="1:12">
      <c r="A223" s="58">
        <v>442</v>
      </c>
      <c r="B223" s="57">
        <v>954.27700000000004</v>
      </c>
      <c r="C223" s="57">
        <v>2</v>
      </c>
      <c r="D223" s="57">
        <v>1.8</v>
      </c>
      <c r="E223" s="57">
        <v>11.25</v>
      </c>
      <c r="F223" s="57">
        <v>992548.40161508287</v>
      </c>
      <c r="G223" s="10">
        <f t="shared" si="6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17369597.028263949</v>
      </c>
      <c r="K223" s="13">
        <f>VLOOKUP(D223*1000,'Cost Estimates'!$A$3:$D$23,4)</f>
        <v>660</v>
      </c>
      <c r="L223" s="17">
        <f t="shared" si="7"/>
        <v>1320000</v>
      </c>
    </row>
    <row r="224" spans="1:12">
      <c r="A224" s="58">
        <v>444</v>
      </c>
      <c r="B224" s="57">
        <v>947.18200000000002</v>
      </c>
      <c r="C224" s="57">
        <v>2</v>
      </c>
      <c r="D224" s="57">
        <v>1.8</v>
      </c>
      <c r="E224" s="57">
        <v>11.25</v>
      </c>
      <c r="F224" s="57">
        <v>992548.40161508287</v>
      </c>
      <c r="G224" s="10">
        <f t="shared" si="6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17369597.028263949</v>
      </c>
      <c r="K224" s="13">
        <f>VLOOKUP(D224*1000,'Cost Estimates'!$A$3:$D$23,4)</f>
        <v>660</v>
      </c>
      <c r="L224" s="17">
        <f t="shared" si="7"/>
        <v>1320000</v>
      </c>
    </row>
    <row r="225" spans="1:12">
      <c r="A225" s="58">
        <v>446</v>
      </c>
      <c r="B225" s="57">
        <v>938.04499999999996</v>
      </c>
      <c r="C225" s="57">
        <v>2</v>
      </c>
      <c r="D225" s="57">
        <v>1.8</v>
      </c>
      <c r="E225" s="57">
        <v>11.25</v>
      </c>
      <c r="F225" s="57">
        <v>992548.40161508287</v>
      </c>
      <c r="G225" s="10">
        <f t="shared" si="6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17369597.028263949</v>
      </c>
      <c r="K225" s="13">
        <f>VLOOKUP(D225*1000,'Cost Estimates'!$A$3:$D$23,4)</f>
        <v>660</v>
      </c>
      <c r="L225" s="17">
        <f t="shared" si="7"/>
        <v>1320000</v>
      </c>
    </row>
    <row r="226" spans="1:12">
      <c r="A226" s="58">
        <v>448</v>
      </c>
      <c r="B226" s="57">
        <v>930.87099999999998</v>
      </c>
      <c r="C226" s="57">
        <v>2</v>
      </c>
      <c r="D226" s="57">
        <v>1.8</v>
      </c>
      <c r="E226" s="57">
        <v>11.25</v>
      </c>
      <c r="F226" s="57">
        <v>992548.40161508287</v>
      </c>
      <c r="G226" s="10">
        <f t="shared" si="6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17369597.028263949</v>
      </c>
      <c r="K226" s="13">
        <f>VLOOKUP(D226*1000,'Cost Estimates'!$A$3:$D$23,4)</f>
        <v>660</v>
      </c>
      <c r="L226" s="17">
        <f t="shared" si="7"/>
        <v>1320000</v>
      </c>
    </row>
    <row r="227" spans="1:12">
      <c r="A227" s="58">
        <v>450</v>
      </c>
      <c r="B227" s="57">
        <v>926.39099999999996</v>
      </c>
      <c r="C227" s="57">
        <v>2</v>
      </c>
      <c r="D227" s="57">
        <v>1.8</v>
      </c>
      <c r="E227" s="57">
        <v>11.25</v>
      </c>
      <c r="F227" s="57">
        <v>992548.40161508287</v>
      </c>
      <c r="G227" s="10">
        <f t="shared" si="6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17369597.028263949</v>
      </c>
      <c r="K227" s="13">
        <f>VLOOKUP(D227*1000,'Cost Estimates'!$A$3:$D$23,4)</f>
        <v>660</v>
      </c>
      <c r="L227" s="17">
        <f t="shared" si="7"/>
        <v>1320000</v>
      </c>
    </row>
    <row r="228" spans="1:12">
      <c r="A228" s="58">
        <v>452</v>
      </c>
      <c r="B228" s="57">
        <v>918.34400000000005</v>
      </c>
      <c r="C228" s="57">
        <v>2</v>
      </c>
      <c r="D228" s="57">
        <v>1.8</v>
      </c>
      <c r="E228" s="57">
        <v>11.25</v>
      </c>
      <c r="F228" s="57">
        <v>992548.40161508287</v>
      </c>
      <c r="G228" s="10">
        <f t="shared" si="6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17369597.028263949</v>
      </c>
      <c r="K228" s="13">
        <f>VLOOKUP(D228*1000,'Cost Estimates'!$A$3:$D$23,4)</f>
        <v>660</v>
      </c>
      <c r="L228" s="17">
        <f t="shared" si="7"/>
        <v>1320000</v>
      </c>
    </row>
    <row r="229" spans="1:12">
      <c r="A229" s="58">
        <v>454</v>
      </c>
      <c r="B229" s="57">
        <v>911.505</v>
      </c>
      <c r="C229" s="57">
        <v>2</v>
      </c>
      <c r="D229" s="57">
        <v>1.8</v>
      </c>
      <c r="E229" s="57">
        <v>11.25</v>
      </c>
      <c r="F229" s="57">
        <v>992548.40161508287</v>
      </c>
      <c r="G229" s="10">
        <f t="shared" si="6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17369597.028263949</v>
      </c>
      <c r="K229" s="13">
        <f>VLOOKUP(D229*1000,'Cost Estimates'!$A$3:$D$23,4)</f>
        <v>660</v>
      </c>
      <c r="L229" s="17">
        <f t="shared" si="7"/>
        <v>1320000</v>
      </c>
    </row>
    <row r="230" spans="1:12">
      <c r="A230" s="58">
        <v>456</v>
      </c>
      <c r="B230" s="57">
        <v>903.61</v>
      </c>
      <c r="C230" s="57">
        <v>2</v>
      </c>
      <c r="D230" s="57">
        <v>1.8</v>
      </c>
      <c r="E230" s="57">
        <v>11.25</v>
      </c>
      <c r="F230" s="57">
        <v>992548.40161508287</v>
      </c>
      <c r="G230" s="10">
        <f t="shared" si="6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17369597.028263949</v>
      </c>
      <c r="K230" s="13">
        <f>VLOOKUP(D230*1000,'Cost Estimates'!$A$3:$D$23,4)</f>
        <v>660</v>
      </c>
      <c r="L230" s="17">
        <f t="shared" si="7"/>
        <v>1320000</v>
      </c>
    </row>
    <row r="231" spans="1:12">
      <c r="A231" s="58">
        <v>458</v>
      </c>
      <c r="B231" s="57">
        <v>900.63</v>
      </c>
      <c r="C231" s="57">
        <v>2</v>
      </c>
      <c r="D231" s="57">
        <v>1.8</v>
      </c>
      <c r="E231" s="57">
        <v>11.25</v>
      </c>
      <c r="F231" s="57">
        <v>992548.40161508287</v>
      </c>
      <c r="G231" s="10">
        <f t="shared" si="6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17369597.028263949</v>
      </c>
      <c r="K231" s="13">
        <f>VLOOKUP(D231*1000,'Cost Estimates'!$A$3:$D$23,4)</f>
        <v>660</v>
      </c>
      <c r="L231" s="17">
        <f t="shared" si="7"/>
        <v>1320000</v>
      </c>
    </row>
    <row r="232" spans="1:12">
      <c r="A232" s="58">
        <v>460</v>
      </c>
      <c r="B232" s="57">
        <v>904.06600000000003</v>
      </c>
      <c r="C232" s="57">
        <v>2</v>
      </c>
      <c r="D232" s="57">
        <v>1.8</v>
      </c>
      <c r="E232" s="57">
        <v>11.25</v>
      </c>
      <c r="F232" s="57">
        <v>992548.40161508287</v>
      </c>
      <c r="G232" s="10">
        <f t="shared" si="6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17369597.028263949</v>
      </c>
      <c r="K232" s="13">
        <f>VLOOKUP(D232*1000,'Cost Estimates'!$A$3:$D$23,4)</f>
        <v>660</v>
      </c>
      <c r="L232" s="17">
        <f t="shared" si="7"/>
        <v>1320000</v>
      </c>
    </row>
    <row r="233" spans="1:12">
      <c r="A233" s="58">
        <v>462</v>
      </c>
      <c r="B233" s="57">
        <v>915.09199999999998</v>
      </c>
      <c r="C233" s="57">
        <v>2</v>
      </c>
      <c r="D233" s="57">
        <v>1.8</v>
      </c>
      <c r="E233" s="57">
        <v>11.25</v>
      </c>
      <c r="F233" s="57">
        <v>992548.40161508287</v>
      </c>
      <c r="G233" s="10">
        <f t="shared" si="6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17369597.028263949</v>
      </c>
      <c r="K233" s="13">
        <f>VLOOKUP(D233*1000,'Cost Estimates'!$A$3:$D$23,4)</f>
        <v>660</v>
      </c>
      <c r="L233" s="17">
        <f t="shared" si="7"/>
        <v>1320000</v>
      </c>
    </row>
    <row r="234" spans="1:12">
      <c r="A234" s="58">
        <v>464</v>
      </c>
      <c r="B234" s="57">
        <v>905.55600000000004</v>
      </c>
      <c r="C234" s="57">
        <v>2</v>
      </c>
      <c r="D234" s="57">
        <v>1.8</v>
      </c>
      <c r="E234" s="57">
        <v>11.25</v>
      </c>
      <c r="F234" s="57">
        <v>992548.40161508287</v>
      </c>
      <c r="G234" s="10">
        <f t="shared" si="6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17369597.028263949</v>
      </c>
      <c r="K234" s="13">
        <f>VLOOKUP(D234*1000,'Cost Estimates'!$A$3:$D$23,4)</f>
        <v>660</v>
      </c>
      <c r="L234" s="17">
        <f t="shared" si="7"/>
        <v>1320000</v>
      </c>
    </row>
    <row r="235" spans="1:12">
      <c r="A235" s="58">
        <v>466</v>
      </c>
      <c r="B235" s="57">
        <v>905.27099999999996</v>
      </c>
      <c r="C235" s="57">
        <v>2</v>
      </c>
      <c r="D235" s="57">
        <v>1.8</v>
      </c>
      <c r="E235" s="57">
        <v>11.25</v>
      </c>
      <c r="F235" s="57">
        <v>992548.40161508287</v>
      </c>
      <c r="G235" s="10">
        <f t="shared" si="6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17369597.028263949</v>
      </c>
      <c r="K235" s="13">
        <f>VLOOKUP(D235*1000,'Cost Estimates'!$A$3:$D$23,4)</f>
        <v>660</v>
      </c>
      <c r="L235" s="17">
        <f t="shared" si="7"/>
        <v>1320000</v>
      </c>
    </row>
    <row r="236" spans="1:12">
      <c r="A236" s="58">
        <v>468</v>
      </c>
      <c r="B236" s="57">
        <v>901.91800000000001</v>
      </c>
      <c r="C236" s="57">
        <v>2</v>
      </c>
      <c r="D236" s="57">
        <v>1.8</v>
      </c>
      <c r="E236" s="57">
        <v>11.25</v>
      </c>
      <c r="F236" s="57">
        <v>992548.40161508287</v>
      </c>
      <c r="G236" s="10">
        <f t="shared" si="6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17369597.028263949</v>
      </c>
      <c r="K236" s="13">
        <f>VLOOKUP(D236*1000,'Cost Estimates'!$A$3:$D$23,4)</f>
        <v>660</v>
      </c>
      <c r="L236" s="17">
        <f t="shared" si="7"/>
        <v>1320000</v>
      </c>
    </row>
    <row r="237" spans="1:12">
      <c r="A237" s="58">
        <v>470</v>
      </c>
      <c r="B237" s="57">
        <v>895.65099999999995</v>
      </c>
      <c r="C237" s="57">
        <v>2</v>
      </c>
      <c r="D237" s="57">
        <v>1.8</v>
      </c>
      <c r="E237" s="57">
        <v>11.25</v>
      </c>
      <c r="F237" s="57">
        <v>992548.40161508287</v>
      </c>
      <c r="G237" s="10">
        <f t="shared" si="6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17369597.028263949</v>
      </c>
      <c r="K237" s="13">
        <f>VLOOKUP(D237*1000,'Cost Estimates'!$A$3:$D$23,4)</f>
        <v>660</v>
      </c>
      <c r="L237" s="17">
        <f t="shared" si="7"/>
        <v>1320000</v>
      </c>
    </row>
    <row r="238" spans="1:12">
      <c r="A238" s="58">
        <v>472</v>
      </c>
      <c r="B238" s="57">
        <v>892.30399999999997</v>
      </c>
      <c r="C238" s="57">
        <v>2</v>
      </c>
      <c r="D238" s="57">
        <v>1.8</v>
      </c>
      <c r="E238" s="57">
        <v>11.25</v>
      </c>
      <c r="F238" s="57">
        <v>992548.40161508287</v>
      </c>
      <c r="G238" s="10">
        <f t="shared" si="6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17369597.028263949</v>
      </c>
      <c r="K238" s="13">
        <f>VLOOKUP(D238*1000,'Cost Estimates'!$A$3:$D$23,4)</f>
        <v>660</v>
      </c>
      <c r="L238" s="17">
        <f t="shared" si="7"/>
        <v>1320000</v>
      </c>
    </row>
    <row r="239" spans="1:12">
      <c r="A239" s="58">
        <v>474</v>
      </c>
      <c r="B239" s="57">
        <v>895.279</v>
      </c>
      <c r="C239" s="57">
        <v>2</v>
      </c>
      <c r="D239" s="57">
        <v>1.8</v>
      </c>
      <c r="E239" s="57">
        <v>11.25</v>
      </c>
      <c r="F239" s="57">
        <v>992548.40161508287</v>
      </c>
      <c r="G239" s="10">
        <f t="shared" si="6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17369597.028263949</v>
      </c>
      <c r="K239" s="13">
        <f>VLOOKUP(D239*1000,'Cost Estimates'!$A$3:$D$23,4)</f>
        <v>660</v>
      </c>
      <c r="L239" s="17">
        <f t="shared" si="7"/>
        <v>1320000</v>
      </c>
    </row>
    <row r="240" spans="1:12">
      <c r="A240" s="58">
        <v>476</v>
      </c>
      <c r="B240" s="57">
        <v>896.81799999999998</v>
      </c>
      <c r="C240" s="57">
        <v>2</v>
      </c>
      <c r="D240" s="57">
        <v>1.8</v>
      </c>
      <c r="E240" s="57">
        <v>11.25</v>
      </c>
      <c r="F240" s="57">
        <v>992548.40161508287</v>
      </c>
      <c r="G240" s="10">
        <f t="shared" si="6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17369597.028263949</v>
      </c>
      <c r="K240" s="13">
        <f>VLOOKUP(D240*1000,'Cost Estimates'!$A$3:$D$23,4)</f>
        <v>660</v>
      </c>
      <c r="L240" s="17">
        <f t="shared" si="7"/>
        <v>1320000</v>
      </c>
    </row>
    <row r="241" spans="1:12">
      <c r="A241" s="58">
        <v>478</v>
      </c>
      <c r="B241" s="57">
        <v>909.92100000000005</v>
      </c>
      <c r="C241" s="57">
        <v>2</v>
      </c>
      <c r="D241" s="57">
        <v>1.5</v>
      </c>
      <c r="E241" s="57">
        <v>9.375</v>
      </c>
      <c r="F241" s="57">
        <v>689269.72334380972</v>
      </c>
      <c r="G241" s="10">
        <f t="shared" si="6"/>
        <v>9424.7779607693792</v>
      </c>
      <c r="H241" s="11">
        <f>G241*'Cost Estimates'!$H$2</f>
        <v>1884955.5921538759</v>
      </c>
      <c r="I241" s="11">
        <f>C241*1000*'Cost Estimates'!$H$4</f>
        <v>170000</v>
      </c>
      <c r="J241" s="12">
        <f>F241*'Cost Estimates'!$H$3</f>
        <v>12062220.15851667</v>
      </c>
      <c r="K241" s="13">
        <f>VLOOKUP(D241*1000,'Cost Estimates'!$A$3:$D$23,4)</f>
        <v>580</v>
      </c>
      <c r="L241" s="17">
        <f t="shared" si="7"/>
        <v>1160000</v>
      </c>
    </row>
    <row r="242" spans="1:12">
      <c r="A242" s="58">
        <v>480</v>
      </c>
      <c r="B242" s="57">
        <v>926.29499999999996</v>
      </c>
      <c r="C242" s="57">
        <v>2</v>
      </c>
      <c r="D242" s="57">
        <v>1.5</v>
      </c>
      <c r="E242" s="57">
        <v>9.375</v>
      </c>
      <c r="F242" s="57">
        <v>689269.72334380972</v>
      </c>
      <c r="G242" s="10">
        <f t="shared" si="6"/>
        <v>9424.7779607693792</v>
      </c>
      <c r="H242" s="11">
        <f>G242*'Cost Estimates'!$H$2</f>
        <v>1884955.5921538759</v>
      </c>
      <c r="I242" s="11">
        <f>C242*1000*'Cost Estimates'!$H$4</f>
        <v>170000</v>
      </c>
      <c r="J242" s="12">
        <f>F242*'Cost Estimates'!$H$3</f>
        <v>12062220.15851667</v>
      </c>
      <c r="K242" s="13">
        <f>VLOOKUP(D242*1000,'Cost Estimates'!$A$3:$D$23,4)</f>
        <v>580</v>
      </c>
      <c r="L242" s="17">
        <f t="shared" si="7"/>
        <v>1160000</v>
      </c>
    </row>
    <row r="243" spans="1:12">
      <c r="A243" s="58">
        <v>482</v>
      </c>
      <c r="B243" s="57">
        <v>924.88800000000003</v>
      </c>
      <c r="C243" s="57">
        <v>2</v>
      </c>
      <c r="D243" s="57">
        <v>1.5</v>
      </c>
      <c r="E243" s="57">
        <v>9.375</v>
      </c>
      <c r="F243" s="57">
        <v>689269.72334380972</v>
      </c>
      <c r="G243" s="10">
        <f t="shared" si="6"/>
        <v>9424.7779607693792</v>
      </c>
      <c r="H243" s="11">
        <f>G243*'Cost Estimates'!$H$2</f>
        <v>1884955.5921538759</v>
      </c>
      <c r="I243" s="11">
        <f>C243*1000*'Cost Estimates'!$H$4</f>
        <v>170000</v>
      </c>
      <c r="J243" s="12">
        <f>F243*'Cost Estimates'!$H$3</f>
        <v>12062220.15851667</v>
      </c>
      <c r="K243" s="13">
        <f>VLOOKUP(D243*1000,'Cost Estimates'!$A$3:$D$23,4)</f>
        <v>580</v>
      </c>
      <c r="L243" s="17">
        <f t="shared" si="7"/>
        <v>1160000</v>
      </c>
    </row>
    <row r="244" spans="1:12">
      <c r="A244" s="58">
        <v>484</v>
      </c>
      <c r="B244" s="57">
        <v>919.04399999999998</v>
      </c>
      <c r="C244" s="57">
        <v>2</v>
      </c>
      <c r="D244" s="57">
        <v>1.5</v>
      </c>
      <c r="E244" s="57">
        <v>9.375</v>
      </c>
      <c r="F244" s="57">
        <v>689269.72334380972</v>
      </c>
      <c r="G244" s="10">
        <f t="shared" si="6"/>
        <v>9424.7779607693792</v>
      </c>
      <c r="H244" s="11">
        <f>G244*'Cost Estimates'!$H$2</f>
        <v>1884955.5921538759</v>
      </c>
      <c r="I244" s="11">
        <f>C244*1000*'Cost Estimates'!$H$4</f>
        <v>170000</v>
      </c>
      <c r="J244" s="12">
        <f>F244*'Cost Estimates'!$H$3</f>
        <v>12062220.15851667</v>
      </c>
      <c r="K244" s="13">
        <f>VLOOKUP(D244*1000,'Cost Estimates'!$A$3:$D$23,4)</f>
        <v>580</v>
      </c>
      <c r="L244" s="17">
        <f t="shared" si="7"/>
        <v>1160000</v>
      </c>
    </row>
    <row r="245" spans="1:12">
      <c r="A245" s="58">
        <v>486</v>
      </c>
      <c r="B245" s="57">
        <v>911.16399999999999</v>
      </c>
      <c r="C245" s="57">
        <v>2</v>
      </c>
      <c r="D245" s="57">
        <v>1.5</v>
      </c>
      <c r="E245" s="57">
        <v>9.375</v>
      </c>
      <c r="F245" s="57">
        <v>689269.72334380972</v>
      </c>
      <c r="G245" s="10">
        <f t="shared" si="6"/>
        <v>9424.7779607693792</v>
      </c>
      <c r="H245" s="11">
        <f>G245*'Cost Estimates'!$H$2</f>
        <v>1884955.5921538759</v>
      </c>
      <c r="I245" s="11">
        <f>C245*1000*'Cost Estimates'!$H$4</f>
        <v>170000</v>
      </c>
      <c r="J245" s="12">
        <f>F245*'Cost Estimates'!$H$3</f>
        <v>12062220.15851667</v>
      </c>
      <c r="K245" s="13">
        <f>VLOOKUP(D245*1000,'Cost Estimates'!$A$3:$D$23,4)</f>
        <v>580</v>
      </c>
      <c r="L245" s="17">
        <f t="shared" si="7"/>
        <v>1160000</v>
      </c>
    </row>
    <row r="246" spans="1:12">
      <c r="A246" s="58">
        <v>488</v>
      </c>
      <c r="B246" s="57">
        <v>903.89300000000003</v>
      </c>
      <c r="C246" s="57">
        <v>2</v>
      </c>
      <c r="D246" s="57">
        <v>1.5</v>
      </c>
      <c r="E246" s="57">
        <v>9.375</v>
      </c>
      <c r="F246" s="57">
        <v>689269.72334380972</v>
      </c>
      <c r="G246" s="10">
        <f t="shared" si="6"/>
        <v>9424.7779607693792</v>
      </c>
      <c r="H246" s="11">
        <f>G246*'Cost Estimates'!$H$2</f>
        <v>1884955.5921538759</v>
      </c>
      <c r="I246" s="11">
        <f>C246*1000*'Cost Estimates'!$H$4</f>
        <v>170000</v>
      </c>
      <c r="J246" s="12">
        <f>F246*'Cost Estimates'!$H$3</f>
        <v>12062220.15851667</v>
      </c>
      <c r="K246" s="13">
        <f>VLOOKUP(D246*1000,'Cost Estimates'!$A$3:$D$23,4)</f>
        <v>580</v>
      </c>
      <c r="L246" s="17">
        <f t="shared" si="7"/>
        <v>1160000</v>
      </c>
    </row>
    <row r="247" spans="1:12">
      <c r="A247" s="58">
        <v>490</v>
      </c>
      <c r="B247" s="57">
        <v>901.95299999999997</v>
      </c>
      <c r="C247" s="57">
        <v>2</v>
      </c>
      <c r="D247" s="57">
        <v>1.5</v>
      </c>
      <c r="E247" s="57">
        <v>9.375</v>
      </c>
      <c r="F247" s="57">
        <v>689269.72334380972</v>
      </c>
      <c r="G247" s="10">
        <f t="shared" si="6"/>
        <v>9424.7779607693792</v>
      </c>
      <c r="H247" s="11">
        <f>G247*'Cost Estimates'!$H$2</f>
        <v>1884955.5921538759</v>
      </c>
      <c r="I247" s="11">
        <f>C247*1000*'Cost Estimates'!$H$4</f>
        <v>170000</v>
      </c>
      <c r="J247" s="12">
        <f>F247*'Cost Estimates'!$H$3</f>
        <v>12062220.15851667</v>
      </c>
      <c r="K247" s="13">
        <f>VLOOKUP(D247*1000,'Cost Estimates'!$A$3:$D$23,4)</f>
        <v>580</v>
      </c>
      <c r="L247" s="17">
        <f t="shared" si="7"/>
        <v>1160000</v>
      </c>
    </row>
    <row r="248" spans="1:12">
      <c r="A248" s="58">
        <v>492</v>
      </c>
      <c r="B248" s="57">
        <v>900.19799999999998</v>
      </c>
      <c r="C248" s="57">
        <v>2</v>
      </c>
      <c r="D248" s="57">
        <v>1.5</v>
      </c>
      <c r="E248" s="57">
        <v>9.375</v>
      </c>
      <c r="F248" s="57">
        <v>689269.72334380972</v>
      </c>
      <c r="G248" s="10">
        <f t="shared" si="6"/>
        <v>9424.7779607693792</v>
      </c>
      <c r="H248" s="11">
        <f>G248*'Cost Estimates'!$H$2</f>
        <v>1884955.5921538759</v>
      </c>
      <c r="I248" s="11">
        <f>C248*1000*'Cost Estimates'!$H$4</f>
        <v>170000</v>
      </c>
      <c r="J248" s="12">
        <f>F248*'Cost Estimates'!$H$3</f>
        <v>12062220.15851667</v>
      </c>
      <c r="K248" s="13">
        <f>VLOOKUP(D248*1000,'Cost Estimates'!$A$3:$D$23,4)</f>
        <v>580</v>
      </c>
      <c r="L248" s="17">
        <f t="shared" si="7"/>
        <v>1160000</v>
      </c>
    </row>
    <row r="249" spans="1:12">
      <c r="A249" s="58">
        <v>494</v>
      </c>
      <c r="B249" s="57">
        <v>904.17700000000002</v>
      </c>
      <c r="C249" s="57">
        <v>2</v>
      </c>
      <c r="D249" s="57">
        <v>1.5</v>
      </c>
      <c r="E249" s="57">
        <v>9.375</v>
      </c>
      <c r="F249" s="57">
        <v>689269.72334380972</v>
      </c>
      <c r="G249" s="10">
        <f t="shared" si="6"/>
        <v>9424.7779607693792</v>
      </c>
      <c r="H249" s="11">
        <f>G249*'Cost Estimates'!$H$2</f>
        <v>1884955.5921538759</v>
      </c>
      <c r="I249" s="11">
        <f>C249*1000*'Cost Estimates'!$H$4</f>
        <v>170000</v>
      </c>
      <c r="J249" s="12">
        <f>F249*'Cost Estimates'!$H$3</f>
        <v>12062220.15851667</v>
      </c>
      <c r="K249" s="13">
        <f>VLOOKUP(D249*1000,'Cost Estimates'!$A$3:$D$23,4)</f>
        <v>580</v>
      </c>
      <c r="L249" s="17">
        <f t="shared" si="7"/>
        <v>1160000</v>
      </c>
    </row>
    <row r="250" spans="1:12">
      <c r="A250" s="58">
        <v>496</v>
      </c>
      <c r="B250" s="57">
        <v>912.25300000000004</v>
      </c>
      <c r="C250" s="57">
        <v>2</v>
      </c>
      <c r="D250" s="57">
        <v>1.5</v>
      </c>
      <c r="E250" s="57">
        <v>9.375</v>
      </c>
      <c r="F250" s="57">
        <v>689269.72334380972</v>
      </c>
      <c r="G250" s="10">
        <f t="shared" si="6"/>
        <v>9424.7779607693792</v>
      </c>
      <c r="H250" s="11">
        <f>G250*'Cost Estimates'!$H$2</f>
        <v>1884955.5921538759</v>
      </c>
      <c r="I250" s="11">
        <f>C250*1000*'Cost Estimates'!$H$4</f>
        <v>170000</v>
      </c>
      <c r="J250" s="12">
        <f>F250*'Cost Estimates'!$H$3</f>
        <v>12062220.15851667</v>
      </c>
      <c r="K250" s="13">
        <f>VLOOKUP(D250*1000,'Cost Estimates'!$A$3:$D$23,4)</f>
        <v>580</v>
      </c>
      <c r="L250" s="17">
        <f t="shared" si="7"/>
        <v>1160000</v>
      </c>
    </row>
    <row r="251" spans="1:12">
      <c r="A251" s="58">
        <v>498</v>
      </c>
      <c r="B251" s="57">
        <v>915.29700000000003</v>
      </c>
      <c r="C251" s="57">
        <v>2</v>
      </c>
      <c r="D251" s="57">
        <v>1.5</v>
      </c>
      <c r="E251" s="57">
        <v>9.375</v>
      </c>
      <c r="F251" s="57">
        <v>689269.72334380972</v>
      </c>
      <c r="G251" s="10">
        <f t="shared" si="6"/>
        <v>9424.7779607693792</v>
      </c>
      <c r="H251" s="11">
        <f>G251*'Cost Estimates'!$H$2</f>
        <v>1884955.5921538759</v>
      </c>
      <c r="I251" s="11">
        <f>C251*1000*'Cost Estimates'!$H$4</f>
        <v>170000</v>
      </c>
      <c r="J251" s="12">
        <f>F251*'Cost Estimates'!$H$3</f>
        <v>12062220.15851667</v>
      </c>
      <c r="K251" s="13">
        <f>VLOOKUP(D251*1000,'Cost Estimates'!$A$3:$D$23,4)</f>
        <v>580</v>
      </c>
      <c r="L251" s="17">
        <f t="shared" si="7"/>
        <v>1160000</v>
      </c>
    </row>
    <row r="252" spans="1:12" ht="15.75" thickBot="1">
      <c r="A252" s="59">
        <v>500</v>
      </c>
      <c r="B252" s="60">
        <v>919.62900000000002</v>
      </c>
      <c r="C252" s="60">
        <v>2</v>
      </c>
      <c r="D252" s="60">
        <v>1.5</v>
      </c>
      <c r="E252" s="60">
        <v>9.375</v>
      </c>
      <c r="F252" s="60">
        <v>689269.72334380972</v>
      </c>
      <c r="G252" s="10">
        <f t="shared" si="6"/>
        <v>9424.7779607693792</v>
      </c>
      <c r="H252" s="11">
        <f>G252*'Cost Estimates'!$H$2</f>
        <v>1884955.5921538759</v>
      </c>
      <c r="I252" s="11">
        <f>C252*1000*'Cost Estimates'!$H$4</f>
        <v>170000</v>
      </c>
      <c r="J252" s="12">
        <f>F252*'Cost Estimates'!$H$3</f>
        <v>12062220.15851667</v>
      </c>
      <c r="K252" s="13">
        <f>VLOOKUP(D252*1000,'Cost Estimates'!$A$3:$D$23,4)</f>
        <v>580</v>
      </c>
      <c r="L252" s="17">
        <f t="shared" si="7"/>
        <v>1160000</v>
      </c>
    </row>
    <row r="253" spans="1:12">
      <c r="A253" s="19"/>
      <c r="B253" s="19"/>
      <c r="C253" s="19"/>
      <c r="D253" s="19"/>
      <c r="E253" s="2"/>
      <c r="F253" s="3"/>
      <c r="G253" s="19"/>
      <c r="H253" s="19"/>
      <c r="I253" s="19"/>
      <c r="J253" s="19"/>
    </row>
  </sheetData>
  <mergeCells count="1">
    <mergeCell ref="A1:P1"/>
  </mergeCells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2"/>
  <sheetViews>
    <sheetView workbookViewId="0">
      <pane xSplit="1" topLeftCell="B1" activePane="topRight" state="frozen"/>
      <selection pane="topRight" activeCell="A2" sqref="A2"/>
    </sheetView>
  </sheetViews>
  <sheetFormatPr defaultRowHeight="15"/>
  <cols>
    <col min="1" max="1" width="14.7109375" style="19" bestFit="1" customWidth="1"/>
    <col min="2" max="2" width="13.5703125" style="19" bestFit="1" customWidth="1"/>
    <col min="3" max="3" width="19.7109375" style="19" bestFit="1" customWidth="1"/>
    <col min="4" max="4" width="13.42578125" style="19" bestFit="1" customWidth="1"/>
    <col min="5" max="5" width="17.140625" style="19" bestFit="1" customWidth="1"/>
    <col min="6" max="6" width="16.85546875" style="19" bestFit="1" customWidth="1"/>
    <col min="7" max="7" width="16.28515625" style="19" bestFit="1" customWidth="1"/>
    <col min="8" max="8" width="27.42578125" style="19" bestFit="1" customWidth="1"/>
    <col min="9" max="9" width="14.140625" style="19" bestFit="1" customWidth="1"/>
    <col min="10" max="10" width="10.85546875" style="19" bestFit="1" customWidth="1"/>
    <col min="11" max="11" width="16.140625" style="19" bestFit="1" customWidth="1"/>
    <col min="12" max="12" width="26.85546875" style="19" bestFit="1" customWidth="1"/>
    <col min="13" max="13" width="13.85546875" style="19" bestFit="1" customWidth="1"/>
    <col min="14" max="14" width="11.5703125" style="19" bestFit="1" customWidth="1"/>
    <col min="15" max="16384" width="9.140625" style="19"/>
  </cols>
  <sheetData>
    <row r="1" spans="1:14" ht="15.75" thickBot="1">
      <c r="A1" s="118" t="s">
        <v>125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8">
        <v>2</v>
      </c>
      <c r="B3" s="57">
        <v>1069.018</v>
      </c>
      <c r="C3" s="57">
        <v>0</v>
      </c>
      <c r="D3" s="57">
        <v>1.9</v>
      </c>
      <c r="E3" s="30">
        <f>D3+0.5*2</f>
        <v>2.9</v>
      </c>
      <c r="F3" s="30">
        <f>D3+0.2+1.8</f>
        <v>3.9000000000000004</v>
      </c>
      <c r="G3" s="30">
        <f>E3*F3*C3*1000</f>
        <v>0</v>
      </c>
      <c r="H3" s="10">
        <f>(E3*(0.2+0.3+D3)-D3^2*PI()/4)*C3*1000</f>
        <v>0</v>
      </c>
      <c r="I3" s="30">
        <f>(G3-H3)-(D3^2*PI()/4)*C3*1000</f>
        <v>0</v>
      </c>
      <c r="J3" s="10">
        <f>G3-H3-I3</f>
        <v>0</v>
      </c>
      <c r="K3" s="31">
        <f>G3*'Cost Estimates'!$X$2</f>
        <v>0</v>
      </c>
      <c r="L3" s="31">
        <f>H3*'Cost Estimates'!$X$3</f>
        <v>0</v>
      </c>
      <c r="M3" s="31">
        <f>I3*'Cost Estimates'!$X$4</f>
        <v>0</v>
      </c>
      <c r="N3" s="17">
        <f>J3*'Cost Estimates'!$X$5</f>
        <v>0</v>
      </c>
    </row>
    <row r="4" spans="1:14">
      <c r="A4" s="58">
        <v>4</v>
      </c>
      <c r="B4" s="57">
        <v>1067.3209999999999</v>
      </c>
      <c r="C4" s="57">
        <v>2</v>
      </c>
      <c r="D4" s="57">
        <v>1.9</v>
      </c>
      <c r="E4" s="30">
        <f t="shared" ref="E4:E67" si="0">D4+0.5*2</f>
        <v>2.9</v>
      </c>
      <c r="F4" s="30">
        <f t="shared" ref="F4:F67" si="1">D4+0.2+1.8</f>
        <v>3.9000000000000004</v>
      </c>
      <c r="G4" s="30">
        <f t="shared" ref="G4:G67" si="2">E4*F4*C4*1000</f>
        <v>22620</v>
      </c>
      <c r="H4" s="10">
        <f t="shared" ref="H4:H67" si="3">(E4*(0.2+0.3+D4)-D4^2*PI()/4)*C4*1000</f>
        <v>8249.4252602704237</v>
      </c>
      <c r="I4" s="30">
        <f>(G4-H4)-(D4^2*PI()/4)*C4*1000</f>
        <v>8700</v>
      </c>
      <c r="J4" s="10">
        <f t="shared" ref="J4:J67" si="4">G4-H4-I4</f>
        <v>5670.5747397295763</v>
      </c>
      <c r="K4" s="31">
        <f>G4*'Cost Estimates'!$X$2</f>
        <v>1131000</v>
      </c>
      <c r="L4" s="31">
        <f>H4*'Cost Estimates'!$X$3</f>
        <v>1361155.1679446199</v>
      </c>
      <c r="M4" s="31">
        <f>I4*'Cost Estimates'!$X$4</f>
        <v>478500</v>
      </c>
      <c r="N4" s="17">
        <f>J4*'Cost Estimates'!$X$5</f>
        <v>255175.86328783093</v>
      </c>
    </row>
    <row r="5" spans="1:14">
      <c r="A5" s="58">
        <v>6</v>
      </c>
      <c r="B5" s="57">
        <v>1064.0350000000001</v>
      </c>
      <c r="C5" s="57">
        <v>2</v>
      </c>
      <c r="D5" s="57">
        <v>1.9</v>
      </c>
      <c r="E5" s="30">
        <f t="shared" si="0"/>
        <v>2.9</v>
      </c>
      <c r="F5" s="30">
        <f t="shared" si="1"/>
        <v>3.9000000000000004</v>
      </c>
      <c r="G5" s="30">
        <f t="shared" si="2"/>
        <v>22620</v>
      </c>
      <c r="H5" s="10">
        <f t="shared" si="3"/>
        <v>8249.4252602704237</v>
      </c>
      <c r="I5" s="30">
        <f t="shared" ref="I5:I68" si="5">(G5-H5)-(D5^2*PI()/4)*C5*1000</f>
        <v>8700</v>
      </c>
      <c r="J5" s="10">
        <f t="shared" si="4"/>
        <v>5670.5747397295763</v>
      </c>
      <c r="K5" s="31">
        <f>G5*'Cost Estimates'!$X$2</f>
        <v>1131000</v>
      </c>
      <c r="L5" s="31">
        <f>H5*'Cost Estimates'!$X$3</f>
        <v>1361155.1679446199</v>
      </c>
      <c r="M5" s="31">
        <f>I5*'Cost Estimates'!$X$4</f>
        <v>478500</v>
      </c>
      <c r="N5" s="17">
        <f>J5*'Cost Estimates'!$X$5</f>
        <v>255175.86328783093</v>
      </c>
    </row>
    <row r="6" spans="1:14">
      <c r="A6" s="58">
        <v>8</v>
      </c>
      <c r="B6" s="57">
        <v>1063.8320000000001</v>
      </c>
      <c r="C6" s="57">
        <v>2</v>
      </c>
      <c r="D6" s="57">
        <v>1.9</v>
      </c>
      <c r="E6" s="30">
        <f t="shared" si="0"/>
        <v>2.9</v>
      </c>
      <c r="F6" s="30">
        <f t="shared" si="1"/>
        <v>3.9000000000000004</v>
      </c>
      <c r="G6" s="30">
        <f t="shared" si="2"/>
        <v>22620</v>
      </c>
      <c r="H6" s="10">
        <f t="shared" si="3"/>
        <v>8249.4252602704237</v>
      </c>
      <c r="I6" s="30">
        <f t="shared" si="5"/>
        <v>8700</v>
      </c>
      <c r="J6" s="10">
        <f t="shared" si="4"/>
        <v>5670.5747397295763</v>
      </c>
      <c r="K6" s="31">
        <f>G6*'Cost Estimates'!$X$2</f>
        <v>1131000</v>
      </c>
      <c r="L6" s="31">
        <f>H6*'Cost Estimates'!$X$3</f>
        <v>1361155.1679446199</v>
      </c>
      <c r="M6" s="31">
        <f>I6*'Cost Estimates'!$X$4</f>
        <v>478500</v>
      </c>
      <c r="N6" s="17">
        <f>J6*'Cost Estimates'!$X$5</f>
        <v>255175.86328783093</v>
      </c>
    </row>
    <row r="7" spans="1:14">
      <c r="A7" s="58">
        <v>10</v>
      </c>
      <c r="B7" s="57">
        <v>1067.893</v>
      </c>
      <c r="C7" s="57">
        <v>2</v>
      </c>
      <c r="D7" s="57">
        <v>1.9</v>
      </c>
      <c r="E7" s="30">
        <f t="shared" si="0"/>
        <v>2.9</v>
      </c>
      <c r="F7" s="30">
        <f t="shared" si="1"/>
        <v>3.9000000000000004</v>
      </c>
      <c r="G7" s="30">
        <f t="shared" si="2"/>
        <v>22620</v>
      </c>
      <c r="H7" s="10">
        <f t="shared" si="3"/>
        <v>8249.4252602704237</v>
      </c>
      <c r="I7" s="30">
        <f t="shared" si="5"/>
        <v>8700</v>
      </c>
      <c r="J7" s="10">
        <f t="shared" si="4"/>
        <v>5670.5747397295763</v>
      </c>
      <c r="K7" s="31">
        <f>G7*'Cost Estimates'!$X$2</f>
        <v>1131000</v>
      </c>
      <c r="L7" s="31">
        <f>H7*'Cost Estimates'!$X$3</f>
        <v>1361155.1679446199</v>
      </c>
      <c r="M7" s="31">
        <f>I7*'Cost Estimates'!$X$4</f>
        <v>478500</v>
      </c>
      <c r="N7" s="17">
        <f>J7*'Cost Estimates'!$X$5</f>
        <v>255175.86328783093</v>
      </c>
    </row>
    <row r="8" spans="1:14">
      <c r="A8" s="58">
        <v>12</v>
      </c>
      <c r="B8" s="57">
        <v>1075.133</v>
      </c>
      <c r="C8" s="57">
        <v>2</v>
      </c>
      <c r="D8" s="57">
        <v>1.9</v>
      </c>
      <c r="E8" s="30">
        <f t="shared" si="0"/>
        <v>2.9</v>
      </c>
      <c r="F8" s="30">
        <f t="shared" si="1"/>
        <v>3.9000000000000004</v>
      </c>
      <c r="G8" s="30">
        <f t="shared" si="2"/>
        <v>22620</v>
      </c>
      <c r="H8" s="10">
        <f t="shared" si="3"/>
        <v>8249.4252602704237</v>
      </c>
      <c r="I8" s="30">
        <f t="shared" si="5"/>
        <v>8700</v>
      </c>
      <c r="J8" s="10">
        <f t="shared" si="4"/>
        <v>5670.5747397295763</v>
      </c>
      <c r="K8" s="31">
        <f>G8*'Cost Estimates'!$X$2</f>
        <v>1131000</v>
      </c>
      <c r="L8" s="31">
        <f>H8*'Cost Estimates'!$X$3</f>
        <v>1361155.1679446199</v>
      </c>
      <c r="M8" s="31">
        <f>I8*'Cost Estimates'!$X$4</f>
        <v>478500</v>
      </c>
      <c r="N8" s="17">
        <f>J8*'Cost Estimates'!$X$5</f>
        <v>255175.86328783093</v>
      </c>
    </row>
    <row r="9" spans="1:14">
      <c r="A9" s="58">
        <v>14</v>
      </c>
      <c r="B9" s="57">
        <v>1082.768</v>
      </c>
      <c r="C9" s="57">
        <v>2</v>
      </c>
      <c r="D9" s="57">
        <v>1.9</v>
      </c>
      <c r="E9" s="30">
        <f t="shared" si="0"/>
        <v>2.9</v>
      </c>
      <c r="F9" s="30">
        <f t="shared" si="1"/>
        <v>3.9000000000000004</v>
      </c>
      <c r="G9" s="30">
        <f t="shared" si="2"/>
        <v>22620</v>
      </c>
      <c r="H9" s="10">
        <f t="shared" si="3"/>
        <v>8249.4252602704237</v>
      </c>
      <c r="I9" s="30">
        <f t="shared" si="5"/>
        <v>8700</v>
      </c>
      <c r="J9" s="10">
        <f t="shared" si="4"/>
        <v>5670.5747397295763</v>
      </c>
      <c r="K9" s="31">
        <f>G9*'Cost Estimates'!$X$2</f>
        <v>1131000</v>
      </c>
      <c r="L9" s="31">
        <f>H9*'Cost Estimates'!$X$3</f>
        <v>1361155.1679446199</v>
      </c>
      <c r="M9" s="31">
        <f>I9*'Cost Estimates'!$X$4</f>
        <v>478500</v>
      </c>
      <c r="N9" s="17">
        <f>J9*'Cost Estimates'!$X$5</f>
        <v>255175.86328783093</v>
      </c>
    </row>
    <row r="10" spans="1:14">
      <c r="A10" s="58">
        <v>16</v>
      </c>
      <c r="B10" s="57">
        <v>1089.7260000000001</v>
      </c>
      <c r="C10" s="57">
        <v>2</v>
      </c>
      <c r="D10" s="57">
        <v>1.9</v>
      </c>
      <c r="E10" s="30">
        <f t="shared" si="0"/>
        <v>2.9</v>
      </c>
      <c r="F10" s="30">
        <f t="shared" si="1"/>
        <v>3.9000000000000004</v>
      </c>
      <c r="G10" s="30">
        <f t="shared" si="2"/>
        <v>22620</v>
      </c>
      <c r="H10" s="10">
        <f t="shared" si="3"/>
        <v>8249.4252602704237</v>
      </c>
      <c r="I10" s="30">
        <f t="shared" si="5"/>
        <v>8700</v>
      </c>
      <c r="J10" s="10">
        <f t="shared" si="4"/>
        <v>5670.5747397295763</v>
      </c>
      <c r="K10" s="31">
        <f>G10*'Cost Estimates'!$X$2</f>
        <v>1131000</v>
      </c>
      <c r="L10" s="31">
        <f>H10*'Cost Estimates'!$X$3</f>
        <v>1361155.1679446199</v>
      </c>
      <c r="M10" s="31">
        <f>I10*'Cost Estimates'!$X$4</f>
        <v>478500</v>
      </c>
      <c r="N10" s="17">
        <f>J10*'Cost Estimates'!$X$5</f>
        <v>255175.86328783093</v>
      </c>
    </row>
    <row r="11" spans="1:14">
      <c r="A11" s="58">
        <v>18</v>
      </c>
      <c r="B11" s="57">
        <v>1094.1310000000001</v>
      </c>
      <c r="C11" s="57">
        <v>2</v>
      </c>
      <c r="D11" s="57">
        <v>1.9</v>
      </c>
      <c r="E11" s="30">
        <f t="shared" si="0"/>
        <v>2.9</v>
      </c>
      <c r="F11" s="30">
        <f t="shared" si="1"/>
        <v>3.9000000000000004</v>
      </c>
      <c r="G11" s="30">
        <f t="shared" si="2"/>
        <v>22620</v>
      </c>
      <c r="H11" s="10">
        <f t="shared" si="3"/>
        <v>8249.4252602704237</v>
      </c>
      <c r="I11" s="30">
        <f t="shared" si="5"/>
        <v>8700</v>
      </c>
      <c r="J11" s="10">
        <f t="shared" si="4"/>
        <v>5670.5747397295763</v>
      </c>
      <c r="K11" s="31">
        <f>G11*'Cost Estimates'!$X$2</f>
        <v>1131000</v>
      </c>
      <c r="L11" s="31">
        <f>H11*'Cost Estimates'!$X$3</f>
        <v>1361155.1679446199</v>
      </c>
      <c r="M11" s="31">
        <f>I11*'Cost Estimates'!$X$4</f>
        <v>478500</v>
      </c>
      <c r="N11" s="17">
        <f>J11*'Cost Estimates'!$X$5</f>
        <v>255175.86328783093</v>
      </c>
    </row>
    <row r="12" spans="1:14">
      <c r="A12" s="58">
        <v>20</v>
      </c>
      <c r="B12" s="57">
        <v>1097.8969999999999</v>
      </c>
      <c r="C12" s="57">
        <v>2</v>
      </c>
      <c r="D12" s="57">
        <v>1.9</v>
      </c>
      <c r="E12" s="30">
        <f t="shared" si="0"/>
        <v>2.9</v>
      </c>
      <c r="F12" s="30">
        <f t="shared" si="1"/>
        <v>3.9000000000000004</v>
      </c>
      <c r="G12" s="30">
        <f t="shared" si="2"/>
        <v>22620</v>
      </c>
      <c r="H12" s="10">
        <f t="shared" si="3"/>
        <v>8249.4252602704237</v>
      </c>
      <c r="I12" s="30">
        <f t="shared" si="5"/>
        <v>8700</v>
      </c>
      <c r="J12" s="10">
        <f t="shared" si="4"/>
        <v>5670.5747397295763</v>
      </c>
      <c r="K12" s="31">
        <f>G12*'Cost Estimates'!$X$2</f>
        <v>1131000</v>
      </c>
      <c r="L12" s="31">
        <f>H12*'Cost Estimates'!$X$3</f>
        <v>1361155.1679446199</v>
      </c>
      <c r="M12" s="31">
        <f>I12*'Cost Estimates'!$X$4</f>
        <v>478500</v>
      </c>
      <c r="N12" s="17">
        <f>J12*'Cost Estimates'!$X$5</f>
        <v>255175.86328783093</v>
      </c>
    </row>
    <row r="13" spans="1:14">
      <c r="A13" s="58">
        <v>22</v>
      </c>
      <c r="B13" s="57">
        <v>1101.67</v>
      </c>
      <c r="C13" s="57">
        <v>2</v>
      </c>
      <c r="D13" s="57">
        <v>1.9</v>
      </c>
      <c r="E13" s="30">
        <f t="shared" si="0"/>
        <v>2.9</v>
      </c>
      <c r="F13" s="30">
        <f t="shared" si="1"/>
        <v>3.9000000000000004</v>
      </c>
      <c r="G13" s="30">
        <f t="shared" si="2"/>
        <v>22620</v>
      </c>
      <c r="H13" s="10">
        <f t="shared" si="3"/>
        <v>8249.4252602704237</v>
      </c>
      <c r="I13" s="30">
        <f t="shared" si="5"/>
        <v>8700</v>
      </c>
      <c r="J13" s="10">
        <f t="shared" si="4"/>
        <v>5670.5747397295763</v>
      </c>
      <c r="K13" s="31">
        <f>G13*'Cost Estimates'!$X$2</f>
        <v>1131000</v>
      </c>
      <c r="L13" s="31">
        <f>H13*'Cost Estimates'!$X$3</f>
        <v>1361155.1679446199</v>
      </c>
      <c r="M13" s="31">
        <f>I13*'Cost Estimates'!$X$4</f>
        <v>478500</v>
      </c>
      <c r="N13" s="17">
        <f>J13*'Cost Estimates'!$X$5</f>
        <v>255175.86328783093</v>
      </c>
    </row>
    <row r="14" spans="1:14">
      <c r="A14" s="58">
        <v>24</v>
      </c>
      <c r="B14" s="57">
        <v>1095.952</v>
      </c>
      <c r="C14" s="57">
        <v>2</v>
      </c>
      <c r="D14" s="57">
        <v>1.9</v>
      </c>
      <c r="E14" s="30">
        <f t="shared" si="0"/>
        <v>2.9</v>
      </c>
      <c r="F14" s="30">
        <f t="shared" si="1"/>
        <v>3.9000000000000004</v>
      </c>
      <c r="G14" s="30">
        <f t="shared" si="2"/>
        <v>22620</v>
      </c>
      <c r="H14" s="10">
        <f t="shared" si="3"/>
        <v>8249.4252602704237</v>
      </c>
      <c r="I14" s="30">
        <f t="shared" si="5"/>
        <v>8700</v>
      </c>
      <c r="J14" s="10">
        <f t="shared" si="4"/>
        <v>5670.5747397295763</v>
      </c>
      <c r="K14" s="31">
        <f>G14*'Cost Estimates'!$X$2</f>
        <v>1131000</v>
      </c>
      <c r="L14" s="31">
        <f>H14*'Cost Estimates'!$X$3</f>
        <v>1361155.1679446199</v>
      </c>
      <c r="M14" s="31">
        <f>I14*'Cost Estimates'!$X$4</f>
        <v>478500</v>
      </c>
      <c r="N14" s="17">
        <f>J14*'Cost Estimates'!$X$5</f>
        <v>255175.86328783093</v>
      </c>
    </row>
    <row r="15" spans="1:14">
      <c r="A15" s="58">
        <v>26</v>
      </c>
      <c r="B15" s="57">
        <v>1090.107</v>
      </c>
      <c r="C15" s="57">
        <v>2</v>
      </c>
      <c r="D15" s="57">
        <v>1.9</v>
      </c>
      <c r="E15" s="30">
        <f t="shared" si="0"/>
        <v>2.9</v>
      </c>
      <c r="F15" s="30">
        <f t="shared" si="1"/>
        <v>3.9000000000000004</v>
      </c>
      <c r="G15" s="30">
        <f t="shared" si="2"/>
        <v>22620</v>
      </c>
      <c r="H15" s="10">
        <f t="shared" si="3"/>
        <v>8249.4252602704237</v>
      </c>
      <c r="I15" s="30">
        <f t="shared" si="5"/>
        <v>8700</v>
      </c>
      <c r="J15" s="10">
        <f t="shared" si="4"/>
        <v>5670.5747397295763</v>
      </c>
      <c r="K15" s="31">
        <f>G15*'Cost Estimates'!$X$2</f>
        <v>1131000</v>
      </c>
      <c r="L15" s="31">
        <f>H15*'Cost Estimates'!$X$3</f>
        <v>1361155.1679446199</v>
      </c>
      <c r="M15" s="31">
        <f>I15*'Cost Estimates'!$X$4</f>
        <v>478500</v>
      </c>
      <c r="N15" s="17">
        <f>J15*'Cost Estimates'!$X$5</f>
        <v>255175.86328783093</v>
      </c>
    </row>
    <row r="16" spans="1:14">
      <c r="A16" s="58">
        <v>28</v>
      </c>
      <c r="B16" s="57">
        <v>1085.7809999999999</v>
      </c>
      <c r="C16" s="57">
        <v>2</v>
      </c>
      <c r="D16" s="57">
        <v>1.9</v>
      </c>
      <c r="E16" s="30">
        <f t="shared" si="0"/>
        <v>2.9</v>
      </c>
      <c r="F16" s="30">
        <f t="shared" si="1"/>
        <v>3.9000000000000004</v>
      </c>
      <c r="G16" s="30">
        <f t="shared" si="2"/>
        <v>22620</v>
      </c>
      <c r="H16" s="10">
        <f t="shared" si="3"/>
        <v>8249.4252602704237</v>
      </c>
      <c r="I16" s="30">
        <f t="shared" si="5"/>
        <v>8700</v>
      </c>
      <c r="J16" s="10">
        <f t="shared" si="4"/>
        <v>5670.5747397295763</v>
      </c>
      <c r="K16" s="31">
        <f>G16*'Cost Estimates'!$X$2</f>
        <v>1131000</v>
      </c>
      <c r="L16" s="31">
        <f>H16*'Cost Estimates'!$X$3</f>
        <v>1361155.1679446199</v>
      </c>
      <c r="M16" s="31">
        <f>I16*'Cost Estimates'!$X$4</f>
        <v>478500</v>
      </c>
      <c r="N16" s="17">
        <f>J16*'Cost Estimates'!$X$5</f>
        <v>255175.86328783093</v>
      </c>
    </row>
    <row r="17" spans="1:14">
      <c r="A17" s="58">
        <v>30</v>
      </c>
      <c r="B17" s="57">
        <v>1081.8900000000001</v>
      </c>
      <c r="C17" s="57">
        <v>2</v>
      </c>
      <c r="D17" s="57">
        <v>1.9</v>
      </c>
      <c r="E17" s="30">
        <f t="shared" si="0"/>
        <v>2.9</v>
      </c>
      <c r="F17" s="30">
        <f t="shared" si="1"/>
        <v>3.9000000000000004</v>
      </c>
      <c r="G17" s="30">
        <f t="shared" si="2"/>
        <v>22620</v>
      </c>
      <c r="H17" s="10">
        <f t="shared" si="3"/>
        <v>8249.4252602704237</v>
      </c>
      <c r="I17" s="30">
        <f t="shared" si="5"/>
        <v>8700</v>
      </c>
      <c r="J17" s="10">
        <f t="shared" si="4"/>
        <v>5670.5747397295763</v>
      </c>
      <c r="K17" s="31">
        <f>G17*'Cost Estimates'!$X$2</f>
        <v>1131000</v>
      </c>
      <c r="L17" s="31">
        <f>H17*'Cost Estimates'!$X$3</f>
        <v>1361155.1679446199</v>
      </c>
      <c r="M17" s="31">
        <f>I17*'Cost Estimates'!$X$4</f>
        <v>478500</v>
      </c>
      <c r="N17" s="17">
        <f>J17*'Cost Estimates'!$X$5</f>
        <v>255175.86328783093</v>
      </c>
    </row>
    <row r="18" spans="1:14">
      <c r="A18" s="58">
        <v>32</v>
      </c>
      <c r="B18" s="57">
        <v>1077.9369999999999</v>
      </c>
      <c r="C18" s="57">
        <v>2</v>
      </c>
      <c r="D18" s="57">
        <v>1.9</v>
      </c>
      <c r="E18" s="30">
        <f t="shared" si="0"/>
        <v>2.9</v>
      </c>
      <c r="F18" s="30">
        <f t="shared" si="1"/>
        <v>3.9000000000000004</v>
      </c>
      <c r="G18" s="30">
        <f t="shared" si="2"/>
        <v>22620</v>
      </c>
      <c r="H18" s="10">
        <f t="shared" si="3"/>
        <v>8249.4252602704237</v>
      </c>
      <c r="I18" s="30">
        <f t="shared" si="5"/>
        <v>8700</v>
      </c>
      <c r="J18" s="10">
        <f t="shared" si="4"/>
        <v>5670.5747397295763</v>
      </c>
      <c r="K18" s="31">
        <f>G18*'Cost Estimates'!$X$2</f>
        <v>1131000</v>
      </c>
      <c r="L18" s="31">
        <f>H18*'Cost Estimates'!$X$3</f>
        <v>1361155.1679446199</v>
      </c>
      <c r="M18" s="31">
        <f>I18*'Cost Estimates'!$X$4</f>
        <v>478500</v>
      </c>
      <c r="N18" s="17">
        <f>J18*'Cost Estimates'!$X$5</f>
        <v>255175.86328783093</v>
      </c>
    </row>
    <row r="19" spans="1:14">
      <c r="A19" s="58">
        <v>34</v>
      </c>
      <c r="B19" s="57">
        <v>1074.8900000000001</v>
      </c>
      <c r="C19" s="57">
        <v>2</v>
      </c>
      <c r="D19" s="57">
        <v>1.9</v>
      </c>
      <c r="E19" s="30">
        <f t="shared" si="0"/>
        <v>2.9</v>
      </c>
      <c r="F19" s="30">
        <f t="shared" si="1"/>
        <v>3.9000000000000004</v>
      </c>
      <c r="G19" s="30">
        <f t="shared" si="2"/>
        <v>22620</v>
      </c>
      <c r="H19" s="10">
        <f t="shared" si="3"/>
        <v>8249.4252602704237</v>
      </c>
      <c r="I19" s="30">
        <f t="shared" si="5"/>
        <v>8700</v>
      </c>
      <c r="J19" s="10">
        <f t="shared" si="4"/>
        <v>5670.5747397295763</v>
      </c>
      <c r="K19" s="31">
        <f>G19*'Cost Estimates'!$X$2</f>
        <v>1131000</v>
      </c>
      <c r="L19" s="31">
        <f>H19*'Cost Estimates'!$X$3</f>
        <v>1361155.1679446199</v>
      </c>
      <c r="M19" s="31">
        <f>I19*'Cost Estimates'!$X$4</f>
        <v>478500</v>
      </c>
      <c r="N19" s="17">
        <f>J19*'Cost Estimates'!$X$5</f>
        <v>255175.86328783093</v>
      </c>
    </row>
    <row r="20" spans="1:14">
      <c r="A20" s="58">
        <v>36</v>
      </c>
      <c r="B20" s="57">
        <v>1071.114</v>
      </c>
      <c r="C20" s="57">
        <v>2</v>
      </c>
      <c r="D20" s="57">
        <v>1.9</v>
      </c>
      <c r="E20" s="30">
        <f t="shared" si="0"/>
        <v>2.9</v>
      </c>
      <c r="F20" s="30">
        <f t="shared" si="1"/>
        <v>3.9000000000000004</v>
      </c>
      <c r="G20" s="30">
        <f t="shared" si="2"/>
        <v>22620</v>
      </c>
      <c r="H20" s="10">
        <f t="shared" si="3"/>
        <v>8249.4252602704237</v>
      </c>
      <c r="I20" s="30">
        <f t="shared" si="5"/>
        <v>8700</v>
      </c>
      <c r="J20" s="10">
        <f t="shared" si="4"/>
        <v>5670.5747397295763</v>
      </c>
      <c r="K20" s="31">
        <f>G20*'Cost Estimates'!$X$2</f>
        <v>1131000</v>
      </c>
      <c r="L20" s="31">
        <f>H20*'Cost Estimates'!$X$3</f>
        <v>1361155.1679446199</v>
      </c>
      <c r="M20" s="31">
        <f>I20*'Cost Estimates'!$X$4</f>
        <v>478500</v>
      </c>
      <c r="N20" s="17">
        <f>J20*'Cost Estimates'!$X$5</f>
        <v>255175.86328783093</v>
      </c>
    </row>
    <row r="21" spans="1:14">
      <c r="A21" s="58">
        <v>38</v>
      </c>
      <c r="B21" s="57">
        <v>1065.3109999999999</v>
      </c>
      <c r="C21" s="57">
        <v>2</v>
      </c>
      <c r="D21" s="57">
        <v>1.9</v>
      </c>
      <c r="E21" s="30">
        <f t="shared" si="0"/>
        <v>2.9</v>
      </c>
      <c r="F21" s="30">
        <f t="shared" si="1"/>
        <v>3.9000000000000004</v>
      </c>
      <c r="G21" s="30">
        <f t="shared" si="2"/>
        <v>22620</v>
      </c>
      <c r="H21" s="10">
        <f t="shared" si="3"/>
        <v>8249.4252602704237</v>
      </c>
      <c r="I21" s="30">
        <f t="shared" si="5"/>
        <v>8700</v>
      </c>
      <c r="J21" s="10">
        <f t="shared" si="4"/>
        <v>5670.5747397295763</v>
      </c>
      <c r="K21" s="31">
        <f>G21*'Cost Estimates'!$X$2</f>
        <v>1131000</v>
      </c>
      <c r="L21" s="31">
        <f>H21*'Cost Estimates'!$X$3</f>
        <v>1361155.1679446199</v>
      </c>
      <c r="M21" s="31">
        <f>I21*'Cost Estimates'!$X$4</f>
        <v>478500</v>
      </c>
      <c r="N21" s="17">
        <f>J21*'Cost Estimates'!$X$5</f>
        <v>255175.86328783093</v>
      </c>
    </row>
    <row r="22" spans="1:14">
      <c r="A22" s="58">
        <v>40</v>
      </c>
      <c r="B22" s="57">
        <v>1059.0509999999999</v>
      </c>
      <c r="C22" s="57">
        <v>2</v>
      </c>
      <c r="D22" s="57">
        <v>1.9</v>
      </c>
      <c r="E22" s="30">
        <f t="shared" si="0"/>
        <v>2.9</v>
      </c>
      <c r="F22" s="30">
        <f t="shared" si="1"/>
        <v>3.9000000000000004</v>
      </c>
      <c r="G22" s="30">
        <f t="shared" si="2"/>
        <v>22620</v>
      </c>
      <c r="H22" s="10">
        <f t="shared" si="3"/>
        <v>8249.4252602704237</v>
      </c>
      <c r="I22" s="30">
        <f t="shared" si="5"/>
        <v>8700</v>
      </c>
      <c r="J22" s="10">
        <f t="shared" si="4"/>
        <v>5670.5747397295763</v>
      </c>
      <c r="K22" s="31">
        <f>G22*'Cost Estimates'!$X$2</f>
        <v>1131000</v>
      </c>
      <c r="L22" s="31">
        <f>H22*'Cost Estimates'!$X$3</f>
        <v>1361155.1679446199</v>
      </c>
      <c r="M22" s="31">
        <f>I22*'Cost Estimates'!$X$4</f>
        <v>478500</v>
      </c>
      <c r="N22" s="17">
        <f>J22*'Cost Estimates'!$X$5</f>
        <v>255175.86328783093</v>
      </c>
    </row>
    <row r="23" spans="1:14">
      <c r="A23" s="58">
        <v>42</v>
      </c>
      <c r="B23" s="57">
        <v>1054.28</v>
      </c>
      <c r="C23" s="57">
        <v>2</v>
      </c>
      <c r="D23" s="57">
        <v>1.9</v>
      </c>
      <c r="E23" s="30">
        <f t="shared" si="0"/>
        <v>2.9</v>
      </c>
      <c r="F23" s="30">
        <f t="shared" si="1"/>
        <v>3.9000000000000004</v>
      </c>
      <c r="G23" s="30">
        <f t="shared" si="2"/>
        <v>22620</v>
      </c>
      <c r="H23" s="10">
        <f t="shared" si="3"/>
        <v>8249.4252602704237</v>
      </c>
      <c r="I23" s="30">
        <f t="shared" si="5"/>
        <v>8700</v>
      </c>
      <c r="J23" s="10">
        <f t="shared" si="4"/>
        <v>5670.5747397295763</v>
      </c>
      <c r="K23" s="31">
        <f>G23*'Cost Estimates'!$X$2</f>
        <v>1131000</v>
      </c>
      <c r="L23" s="31">
        <f>H23*'Cost Estimates'!$X$3</f>
        <v>1361155.1679446199</v>
      </c>
      <c r="M23" s="31">
        <f>I23*'Cost Estimates'!$X$4</f>
        <v>478500</v>
      </c>
      <c r="N23" s="17">
        <f>J23*'Cost Estimates'!$X$5</f>
        <v>255175.86328783093</v>
      </c>
    </row>
    <row r="24" spans="1:14">
      <c r="A24" s="58">
        <v>44</v>
      </c>
      <c r="B24" s="57">
        <v>1053.8710000000001</v>
      </c>
      <c r="C24" s="57">
        <v>2</v>
      </c>
      <c r="D24" s="57">
        <v>1.9</v>
      </c>
      <c r="E24" s="30">
        <f t="shared" si="0"/>
        <v>2.9</v>
      </c>
      <c r="F24" s="30">
        <f t="shared" si="1"/>
        <v>3.9000000000000004</v>
      </c>
      <c r="G24" s="30">
        <f t="shared" si="2"/>
        <v>22620</v>
      </c>
      <c r="H24" s="10">
        <f t="shared" si="3"/>
        <v>8249.4252602704237</v>
      </c>
      <c r="I24" s="30">
        <f t="shared" si="5"/>
        <v>8700</v>
      </c>
      <c r="J24" s="10">
        <f t="shared" si="4"/>
        <v>5670.5747397295763</v>
      </c>
      <c r="K24" s="31">
        <f>G24*'Cost Estimates'!$X$2</f>
        <v>1131000</v>
      </c>
      <c r="L24" s="31">
        <f>H24*'Cost Estimates'!$X$3</f>
        <v>1361155.1679446199</v>
      </c>
      <c r="M24" s="31">
        <f>I24*'Cost Estimates'!$X$4</f>
        <v>478500</v>
      </c>
      <c r="N24" s="17">
        <f>J24*'Cost Estimates'!$X$5</f>
        <v>255175.86328783093</v>
      </c>
    </row>
    <row r="25" spans="1:14">
      <c r="A25" s="58">
        <v>46</v>
      </c>
      <c r="B25" s="57">
        <v>1050.42</v>
      </c>
      <c r="C25" s="57">
        <v>2</v>
      </c>
      <c r="D25" s="57">
        <v>1.9</v>
      </c>
      <c r="E25" s="30">
        <f t="shared" si="0"/>
        <v>2.9</v>
      </c>
      <c r="F25" s="30">
        <f t="shared" si="1"/>
        <v>3.9000000000000004</v>
      </c>
      <c r="G25" s="30">
        <f t="shared" si="2"/>
        <v>22620</v>
      </c>
      <c r="H25" s="10">
        <f t="shared" si="3"/>
        <v>8249.4252602704237</v>
      </c>
      <c r="I25" s="30">
        <f t="shared" si="5"/>
        <v>8700</v>
      </c>
      <c r="J25" s="10">
        <f t="shared" si="4"/>
        <v>5670.5747397295763</v>
      </c>
      <c r="K25" s="31">
        <f>G25*'Cost Estimates'!$X$2</f>
        <v>1131000</v>
      </c>
      <c r="L25" s="31">
        <f>H25*'Cost Estimates'!$X$3</f>
        <v>1361155.1679446199</v>
      </c>
      <c r="M25" s="31">
        <f>I25*'Cost Estimates'!$X$4</f>
        <v>478500</v>
      </c>
      <c r="N25" s="17">
        <f>J25*'Cost Estimates'!$X$5</f>
        <v>255175.86328783093</v>
      </c>
    </row>
    <row r="26" spans="1:14">
      <c r="A26" s="58">
        <v>48</v>
      </c>
      <c r="B26" s="57">
        <v>1052.704</v>
      </c>
      <c r="C26" s="57">
        <v>2</v>
      </c>
      <c r="D26" s="57">
        <v>1.9</v>
      </c>
      <c r="E26" s="30">
        <f t="shared" si="0"/>
        <v>2.9</v>
      </c>
      <c r="F26" s="30">
        <f t="shared" si="1"/>
        <v>3.9000000000000004</v>
      </c>
      <c r="G26" s="30">
        <f t="shared" si="2"/>
        <v>22620</v>
      </c>
      <c r="H26" s="10">
        <f t="shared" si="3"/>
        <v>8249.4252602704237</v>
      </c>
      <c r="I26" s="30">
        <f t="shared" si="5"/>
        <v>8700</v>
      </c>
      <c r="J26" s="10">
        <f t="shared" si="4"/>
        <v>5670.5747397295763</v>
      </c>
      <c r="K26" s="31">
        <f>G26*'Cost Estimates'!$X$2</f>
        <v>1131000</v>
      </c>
      <c r="L26" s="31">
        <f>H26*'Cost Estimates'!$X$3</f>
        <v>1361155.1679446199</v>
      </c>
      <c r="M26" s="31">
        <f>I26*'Cost Estimates'!$X$4</f>
        <v>478500</v>
      </c>
      <c r="N26" s="17">
        <f>J26*'Cost Estimates'!$X$5</f>
        <v>255175.86328783093</v>
      </c>
    </row>
    <row r="27" spans="1:14">
      <c r="A27" s="58">
        <v>50</v>
      </c>
      <c r="B27" s="57">
        <v>1056.355</v>
      </c>
      <c r="C27" s="57">
        <v>2</v>
      </c>
      <c r="D27" s="57">
        <v>1.9</v>
      </c>
      <c r="E27" s="30">
        <f t="shared" si="0"/>
        <v>2.9</v>
      </c>
      <c r="F27" s="30">
        <f t="shared" si="1"/>
        <v>3.9000000000000004</v>
      </c>
      <c r="G27" s="30">
        <f t="shared" si="2"/>
        <v>22620</v>
      </c>
      <c r="H27" s="10">
        <f t="shared" si="3"/>
        <v>8249.4252602704237</v>
      </c>
      <c r="I27" s="30">
        <f t="shared" si="5"/>
        <v>8700</v>
      </c>
      <c r="J27" s="10">
        <f t="shared" si="4"/>
        <v>5670.5747397295763</v>
      </c>
      <c r="K27" s="31">
        <f>G27*'Cost Estimates'!$X$2</f>
        <v>1131000</v>
      </c>
      <c r="L27" s="31">
        <f>H27*'Cost Estimates'!$X$3</f>
        <v>1361155.1679446199</v>
      </c>
      <c r="M27" s="31">
        <f>I27*'Cost Estimates'!$X$4</f>
        <v>478500</v>
      </c>
      <c r="N27" s="17">
        <f>J27*'Cost Estimates'!$X$5</f>
        <v>255175.86328783093</v>
      </c>
    </row>
    <row r="28" spans="1:14">
      <c r="A28" s="58">
        <v>52</v>
      </c>
      <c r="B28" s="57">
        <v>1058.4659999999999</v>
      </c>
      <c r="C28" s="57">
        <v>2</v>
      </c>
      <c r="D28" s="57">
        <v>1.9</v>
      </c>
      <c r="E28" s="30">
        <f t="shared" si="0"/>
        <v>2.9</v>
      </c>
      <c r="F28" s="30">
        <f t="shared" si="1"/>
        <v>3.9000000000000004</v>
      </c>
      <c r="G28" s="30">
        <f t="shared" si="2"/>
        <v>22620</v>
      </c>
      <c r="H28" s="10">
        <f t="shared" si="3"/>
        <v>8249.4252602704237</v>
      </c>
      <c r="I28" s="30">
        <f t="shared" si="5"/>
        <v>8700</v>
      </c>
      <c r="J28" s="10">
        <f t="shared" si="4"/>
        <v>5670.5747397295763</v>
      </c>
      <c r="K28" s="31">
        <f>G28*'Cost Estimates'!$X$2</f>
        <v>1131000</v>
      </c>
      <c r="L28" s="31">
        <f>H28*'Cost Estimates'!$X$3</f>
        <v>1361155.1679446199</v>
      </c>
      <c r="M28" s="31">
        <f>I28*'Cost Estimates'!$X$4</f>
        <v>478500</v>
      </c>
      <c r="N28" s="17">
        <f>J28*'Cost Estimates'!$X$5</f>
        <v>255175.86328783093</v>
      </c>
    </row>
    <row r="29" spans="1:14">
      <c r="A29" s="58">
        <v>54</v>
      </c>
      <c r="B29" s="57">
        <v>1055.99</v>
      </c>
      <c r="C29" s="57">
        <v>2</v>
      </c>
      <c r="D29" s="57">
        <v>1.9</v>
      </c>
      <c r="E29" s="30">
        <f t="shared" si="0"/>
        <v>2.9</v>
      </c>
      <c r="F29" s="30">
        <f t="shared" si="1"/>
        <v>3.9000000000000004</v>
      </c>
      <c r="G29" s="30">
        <f t="shared" si="2"/>
        <v>22620</v>
      </c>
      <c r="H29" s="10">
        <f t="shared" si="3"/>
        <v>8249.4252602704237</v>
      </c>
      <c r="I29" s="30">
        <f t="shared" si="5"/>
        <v>8700</v>
      </c>
      <c r="J29" s="10">
        <f t="shared" si="4"/>
        <v>5670.5747397295763</v>
      </c>
      <c r="K29" s="31">
        <f>G29*'Cost Estimates'!$X$2</f>
        <v>1131000</v>
      </c>
      <c r="L29" s="31">
        <f>H29*'Cost Estimates'!$X$3</f>
        <v>1361155.1679446199</v>
      </c>
      <c r="M29" s="31">
        <f>I29*'Cost Estimates'!$X$4</f>
        <v>478500</v>
      </c>
      <c r="N29" s="17">
        <f>J29*'Cost Estimates'!$X$5</f>
        <v>255175.86328783093</v>
      </c>
    </row>
    <row r="30" spans="1:14">
      <c r="A30" s="58">
        <v>56</v>
      </c>
      <c r="B30" s="57">
        <v>1055.6600000000001</v>
      </c>
      <c r="C30" s="57">
        <v>2</v>
      </c>
      <c r="D30" s="57">
        <v>1.9</v>
      </c>
      <c r="E30" s="30">
        <f t="shared" si="0"/>
        <v>2.9</v>
      </c>
      <c r="F30" s="30">
        <f t="shared" si="1"/>
        <v>3.9000000000000004</v>
      </c>
      <c r="G30" s="30">
        <f t="shared" si="2"/>
        <v>22620</v>
      </c>
      <c r="H30" s="10">
        <f t="shared" si="3"/>
        <v>8249.4252602704237</v>
      </c>
      <c r="I30" s="30">
        <f t="shared" si="5"/>
        <v>8700</v>
      </c>
      <c r="J30" s="10">
        <f t="shared" si="4"/>
        <v>5670.5747397295763</v>
      </c>
      <c r="K30" s="31">
        <f>G30*'Cost Estimates'!$X$2</f>
        <v>1131000</v>
      </c>
      <c r="L30" s="31">
        <f>H30*'Cost Estimates'!$X$3</f>
        <v>1361155.1679446199</v>
      </c>
      <c r="M30" s="31">
        <f>I30*'Cost Estimates'!$X$4</f>
        <v>478500</v>
      </c>
      <c r="N30" s="17">
        <f>J30*'Cost Estimates'!$X$5</f>
        <v>255175.86328783093</v>
      </c>
    </row>
    <row r="31" spans="1:14">
      <c r="A31" s="58">
        <v>58</v>
      </c>
      <c r="B31" s="57">
        <v>1056.404</v>
      </c>
      <c r="C31" s="57">
        <v>2</v>
      </c>
      <c r="D31" s="57">
        <v>1.9</v>
      </c>
      <c r="E31" s="30">
        <f t="shared" si="0"/>
        <v>2.9</v>
      </c>
      <c r="F31" s="30">
        <f t="shared" si="1"/>
        <v>3.9000000000000004</v>
      </c>
      <c r="G31" s="30">
        <f t="shared" si="2"/>
        <v>22620</v>
      </c>
      <c r="H31" s="10">
        <f t="shared" si="3"/>
        <v>8249.4252602704237</v>
      </c>
      <c r="I31" s="30">
        <f t="shared" si="5"/>
        <v>8700</v>
      </c>
      <c r="J31" s="10">
        <f t="shared" si="4"/>
        <v>5670.5747397295763</v>
      </c>
      <c r="K31" s="31">
        <f>G31*'Cost Estimates'!$X$2</f>
        <v>1131000</v>
      </c>
      <c r="L31" s="31">
        <f>H31*'Cost Estimates'!$X$3</f>
        <v>1361155.1679446199</v>
      </c>
      <c r="M31" s="31">
        <f>I31*'Cost Estimates'!$X$4</f>
        <v>478500</v>
      </c>
      <c r="N31" s="17">
        <f>J31*'Cost Estimates'!$X$5</f>
        <v>255175.86328783093</v>
      </c>
    </row>
    <row r="32" spans="1:14">
      <c r="A32" s="58">
        <v>60</v>
      </c>
      <c r="B32" s="57">
        <v>1056.8409999999999</v>
      </c>
      <c r="C32" s="57">
        <v>2</v>
      </c>
      <c r="D32" s="57">
        <v>1.9</v>
      </c>
      <c r="E32" s="30">
        <f t="shared" si="0"/>
        <v>2.9</v>
      </c>
      <c r="F32" s="30">
        <f t="shared" si="1"/>
        <v>3.9000000000000004</v>
      </c>
      <c r="G32" s="30">
        <f t="shared" si="2"/>
        <v>22620</v>
      </c>
      <c r="H32" s="10">
        <f t="shared" si="3"/>
        <v>8249.4252602704237</v>
      </c>
      <c r="I32" s="30">
        <f t="shared" si="5"/>
        <v>8700</v>
      </c>
      <c r="J32" s="10">
        <f t="shared" si="4"/>
        <v>5670.5747397295763</v>
      </c>
      <c r="K32" s="31">
        <f>G32*'Cost Estimates'!$X$2</f>
        <v>1131000</v>
      </c>
      <c r="L32" s="31">
        <f>H32*'Cost Estimates'!$X$3</f>
        <v>1361155.1679446199</v>
      </c>
      <c r="M32" s="31">
        <f>I32*'Cost Estimates'!$X$4</f>
        <v>478500</v>
      </c>
      <c r="N32" s="17">
        <f>J32*'Cost Estimates'!$X$5</f>
        <v>255175.86328783093</v>
      </c>
    </row>
    <row r="33" spans="1:14">
      <c r="A33" s="58">
        <v>62</v>
      </c>
      <c r="B33" s="57">
        <v>1056.377</v>
      </c>
      <c r="C33" s="57">
        <v>2</v>
      </c>
      <c r="D33" s="57">
        <v>1.9</v>
      </c>
      <c r="E33" s="30">
        <f t="shared" si="0"/>
        <v>2.9</v>
      </c>
      <c r="F33" s="30">
        <f t="shared" si="1"/>
        <v>3.9000000000000004</v>
      </c>
      <c r="G33" s="30">
        <f t="shared" si="2"/>
        <v>22620</v>
      </c>
      <c r="H33" s="10">
        <f t="shared" si="3"/>
        <v>8249.4252602704237</v>
      </c>
      <c r="I33" s="30">
        <f t="shared" si="5"/>
        <v>8700</v>
      </c>
      <c r="J33" s="10">
        <f t="shared" si="4"/>
        <v>5670.5747397295763</v>
      </c>
      <c r="K33" s="31">
        <f>G33*'Cost Estimates'!$X$2</f>
        <v>1131000</v>
      </c>
      <c r="L33" s="31">
        <f>H33*'Cost Estimates'!$X$3</f>
        <v>1361155.1679446199</v>
      </c>
      <c r="M33" s="31">
        <f>I33*'Cost Estimates'!$X$4</f>
        <v>478500</v>
      </c>
      <c r="N33" s="17">
        <f>J33*'Cost Estimates'!$X$5</f>
        <v>255175.86328783093</v>
      </c>
    </row>
    <row r="34" spans="1:14">
      <c r="A34" s="58">
        <v>64</v>
      </c>
      <c r="B34" s="57">
        <v>1052.5029999999999</v>
      </c>
      <c r="C34" s="57">
        <v>2</v>
      </c>
      <c r="D34" s="57">
        <v>1.9</v>
      </c>
      <c r="E34" s="30">
        <f t="shared" si="0"/>
        <v>2.9</v>
      </c>
      <c r="F34" s="30">
        <f t="shared" si="1"/>
        <v>3.9000000000000004</v>
      </c>
      <c r="G34" s="30">
        <f t="shared" si="2"/>
        <v>22620</v>
      </c>
      <c r="H34" s="10">
        <f t="shared" si="3"/>
        <v>8249.4252602704237</v>
      </c>
      <c r="I34" s="30">
        <f t="shared" si="5"/>
        <v>8700</v>
      </c>
      <c r="J34" s="10">
        <f t="shared" si="4"/>
        <v>5670.5747397295763</v>
      </c>
      <c r="K34" s="31">
        <f>G34*'Cost Estimates'!$X$2</f>
        <v>1131000</v>
      </c>
      <c r="L34" s="31">
        <f>H34*'Cost Estimates'!$X$3</f>
        <v>1361155.1679446199</v>
      </c>
      <c r="M34" s="31">
        <f>I34*'Cost Estimates'!$X$4</f>
        <v>478500</v>
      </c>
      <c r="N34" s="17">
        <f>J34*'Cost Estimates'!$X$5</f>
        <v>255175.86328783093</v>
      </c>
    </row>
    <row r="35" spans="1:14">
      <c r="A35" s="58">
        <v>66</v>
      </c>
      <c r="B35" s="57">
        <v>1046.0219999999999</v>
      </c>
      <c r="C35" s="57">
        <v>2</v>
      </c>
      <c r="D35" s="57">
        <v>1.9</v>
      </c>
      <c r="E35" s="30">
        <f t="shared" si="0"/>
        <v>2.9</v>
      </c>
      <c r="F35" s="30">
        <f t="shared" si="1"/>
        <v>3.9000000000000004</v>
      </c>
      <c r="G35" s="30">
        <f t="shared" si="2"/>
        <v>22620</v>
      </c>
      <c r="H35" s="10">
        <f t="shared" si="3"/>
        <v>8249.4252602704237</v>
      </c>
      <c r="I35" s="30">
        <f t="shared" si="5"/>
        <v>8700</v>
      </c>
      <c r="J35" s="10">
        <f t="shared" si="4"/>
        <v>5670.5747397295763</v>
      </c>
      <c r="K35" s="31">
        <f>G35*'Cost Estimates'!$X$2</f>
        <v>1131000</v>
      </c>
      <c r="L35" s="31">
        <f>H35*'Cost Estimates'!$X$3</f>
        <v>1361155.1679446199</v>
      </c>
      <c r="M35" s="31">
        <f>I35*'Cost Estimates'!$X$4</f>
        <v>478500</v>
      </c>
      <c r="N35" s="17">
        <f>J35*'Cost Estimates'!$X$5</f>
        <v>255175.86328783093</v>
      </c>
    </row>
    <row r="36" spans="1:14">
      <c r="A36" s="58">
        <v>68</v>
      </c>
      <c r="B36" s="57">
        <v>1036.575</v>
      </c>
      <c r="C36" s="57">
        <v>2</v>
      </c>
      <c r="D36" s="57">
        <v>1.9</v>
      </c>
      <c r="E36" s="30">
        <f t="shared" si="0"/>
        <v>2.9</v>
      </c>
      <c r="F36" s="30">
        <f t="shared" si="1"/>
        <v>3.9000000000000004</v>
      </c>
      <c r="G36" s="30">
        <f t="shared" si="2"/>
        <v>22620</v>
      </c>
      <c r="H36" s="10">
        <f t="shared" si="3"/>
        <v>8249.4252602704237</v>
      </c>
      <c r="I36" s="30">
        <f t="shared" si="5"/>
        <v>8700</v>
      </c>
      <c r="J36" s="10">
        <f t="shared" si="4"/>
        <v>5670.5747397295763</v>
      </c>
      <c r="K36" s="31">
        <f>G36*'Cost Estimates'!$X$2</f>
        <v>1131000</v>
      </c>
      <c r="L36" s="31">
        <f>H36*'Cost Estimates'!$X$3</f>
        <v>1361155.1679446199</v>
      </c>
      <c r="M36" s="31">
        <f>I36*'Cost Estimates'!$X$4</f>
        <v>478500</v>
      </c>
      <c r="N36" s="17">
        <f>J36*'Cost Estimates'!$X$5</f>
        <v>255175.86328783093</v>
      </c>
    </row>
    <row r="37" spans="1:14">
      <c r="A37" s="58">
        <v>70</v>
      </c>
      <c r="B37" s="57">
        <v>1031.818</v>
      </c>
      <c r="C37" s="57">
        <v>2</v>
      </c>
      <c r="D37" s="57">
        <v>1.9</v>
      </c>
      <c r="E37" s="30">
        <f t="shared" si="0"/>
        <v>2.9</v>
      </c>
      <c r="F37" s="30">
        <f t="shared" si="1"/>
        <v>3.9000000000000004</v>
      </c>
      <c r="G37" s="30">
        <f t="shared" si="2"/>
        <v>22620</v>
      </c>
      <c r="H37" s="10">
        <f t="shared" si="3"/>
        <v>8249.4252602704237</v>
      </c>
      <c r="I37" s="30">
        <f t="shared" si="5"/>
        <v>8700</v>
      </c>
      <c r="J37" s="10">
        <f t="shared" si="4"/>
        <v>5670.5747397295763</v>
      </c>
      <c r="K37" s="31">
        <f>G37*'Cost Estimates'!$X$2</f>
        <v>1131000</v>
      </c>
      <c r="L37" s="31">
        <f>H37*'Cost Estimates'!$X$3</f>
        <v>1361155.1679446199</v>
      </c>
      <c r="M37" s="31">
        <f>I37*'Cost Estimates'!$X$4</f>
        <v>478500</v>
      </c>
      <c r="N37" s="17">
        <f>J37*'Cost Estimates'!$X$5</f>
        <v>255175.86328783093</v>
      </c>
    </row>
    <row r="38" spans="1:14">
      <c r="A38" s="58">
        <v>72</v>
      </c>
      <c r="B38" s="57">
        <v>1027.675</v>
      </c>
      <c r="C38" s="57">
        <v>2</v>
      </c>
      <c r="D38" s="57">
        <v>1.9</v>
      </c>
      <c r="E38" s="30">
        <f t="shared" si="0"/>
        <v>2.9</v>
      </c>
      <c r="F38" s="30">
        <f t="shared" si="1"/>
        <v>3.9000000000000004</v>
      </c>
      <c r="G38" s="30">
        <f t="shared" si="2"/>
        <v>22620</v>
      </c>
      <c r="H38" s="10">
        <f t="shared" si="3"/>
        <v>8249.4252602704237</v>
      </c>
      <c r="I38" s="30">
        <f t="shared" si="5"/>
        <v>8700</v>
      </c>
      <c r="J38" s="10">
        <f t="shared" si="4"/>
        <v>5670.5747397295763</v>
      </c>
      <c r="K38" s="31">
        <f>G38*'Cost Estimates'!$X$2</f>
        <v>1131000</v>
      </c>
      <c r="L38" s="31">
        <f>H38*'Cost Estimates'!$X$3</f>
        <v>1361155.1679446199</v>
      </c>
      <c r="M38" s="31">
        <f>I38*'Cost Estimates'!$X$4</f>
        <v>478500</v>
      </c>
      <c r="N38" s="17">
        <f>J38*'Cost Estimates'!$X$5</f>
        <v>255175.86328783093</v>
      </c>
    </row>
    <row r="39" spans="1:14">
      <c r="A39" s="58">
        <v>74</v>
      </c>
      <c r="B39" s="57">
        <v>1023.8440000000001</v>
      </c>
      <c r="C39" s="57">
        <v>2</v>
      </c>
      <c r="D39" s="57">
        <v>1.9</v>
      </c>
      <c r="E39" s="30">
        <f t="shared" si="0"/>
        <v>2.9</v>
      </c>
      <c r="F39" s="30">
        <f t="shared" si="1"/>
        <v>3.9000000000000004</v>
      </c>
      <c r="G39" s="30">
        <f t="shared" si="2"/>
        <v>22620</v>
      </c>
      <c r="H39" s="10">
        <f t="shared" si="3"/>
        <v>8249.4252602704237</v>
      </c>
      <c r="I39" s="30">
        <f t="shared" si="5"/>
        <v>8700</v>
      </c>
      <c r="J39" s="10">
        <f t="shared" si="4"/>
        <v>5670.5747397295763</v>
      </c>
      <c r="K39" s="31">
        <f>G39*'Cost Estimates'!$X$2</f>
        <v>1131000</v>
      </c>
      <c r="L39" s="31">
        <f>H39*'Cost Estimates'!$X$3</f>
        <v>1361155.1679446199</v>
      </c>
      <c r="M39" s="31">
        <f>I39*'Cost Estimates'!$X$4</f>
        <v>478500</v>
      </c>
      <c r="N39" s="17">
        <f>J39*'Cost Estimates'!$X$5</f>
        <v>255175.86328783093</v>
      </c>
    </row>
    <row r="40" spans="1:14">
      <c r="A40" s="58">
        <v>76</v>
      </c>
      <c r="B40" s="57">
        <v>1020.888</v>
      </c>
      <c r="C40" s="57">
        <v>2</v>
      </c>
      <c r="D40" s="57">
        <v>1.9</v>
      </c>
      <c r="E40" s="30">
        <f t="shared" si="0"/>
        <v>2.9</v>
      </c>
      <c r="F40" s="30">
        <f t="shared" si="1"/>
        <v>3.9000000000000004</v>
      </c>
      <c r="G40" s="30">
        <f t="shared" si="2"/>
        <v>22620</v>
      </c>
      <c r="H40" s="10">
        <f t="shared" si="3"/>
        <v>8249.4252602704237</v>
      </c>
      <c r="I40" s="30">
        <f t="shared" si="5"/>
        <v>8700</v>
      </c>
      <c r="J40" s="10">
        <f t="shared" si="4"/>
        <v>5670.5747397295763</v>
      </c>
      <c r="K40" s="31">
        <f>G40*'Cost Estimates'!$X$2</f>
        <v>1131000</v>
      </c>
      <c r="L40" s="31">
        <f>H40*'Cost Estimates'!$X$3</f>
        <v>1361155.1679446199</v>
      </c>
      <c r="M40" s="31">
        <f>I40*'Cost Estimates'!$X$4</f>
        <v>478500</v>
      </c>
      <c r="N40" s="17">
        <f>J40*'Cost Estimates'!$X$5</f>
        <v>255175.86328783093</v>
      </c>
    </row>
    <row r="41" spans="1:14">
      <c r="A41" s="58">
        <v>78</v>
      </c>
      <c r="B41" s="57">
        <v>1023.648</v>
      </c>
      <c r="C41" s="57">
        <v>2</v>
      </c>
      <c r="D41" s="57">
        <v>1.9</v>
      </c>
      <c r="E41" s="30">
        <f t="shared" si="0"/>
        <v>2.9</v>
      </c>
      <c r="F41" s="30">
        <f t="shared" si="1"/>
        <v>3.9000000000000004</v>
      </c>
      <c r="G41" s="30">
        <f t="shared" si="2"/>
        <v>22620</v>
      </c>
      <c r="H41" s="10">
        <f t="shared" si="3"/>
        <v>8249.4252602704237</v>
      </c>
      <c r="I41" s="30">
        <f t="shared" si="5"/>
        <v>8700</v>
      </c>
      <c r="J41" s="10">
        <f t="shared" si="4"/>
        <v>5670.5747397295763</v>
      </c>
      <c r="K41" s="31">
        <f>G41*'Cost Estimates'!$X$2</f>
        <v>1131000</v>
      </c>
      <c r="L41" s="31">
        <f>H41*'Cost Estimates'!$X$3</f>
        <v>1361155.1679446199</v>
      </c>
      <c r="M41" s="31">
        <f>I41*'Cost Estimates'!$X$4</f>
        <v>478500</v>
      </c>
      <c r="N41" s="17">
        <f>J41*'Cost Estimates'!$X$5</f>
        <v>255175.86328783093</v>
      </c>
    </row>
    <row r="42" spans="1:14">
      <c r="A42" s="58">
        <v>80</v>
      </c>
      <c r="B42" s="57">
        <v>1027.566</v>
      </c>
      <c r="C42" s="57">
        <v>2</v>
      </c>
      <c r="D42" s="57">
        <v>1.9</v>
      </c>
      <c r="E42" s="30">
        <f t="shared" si="0"/>
        <v>2.9</v>
      </c>
      <c r="F42" s="30">
        <f t="shared" si="1"/>
        <v>3.9000000000000004</v>
      </c>
      <c r="G42" s="30">
        <f t="shared" si="2"/>
        <v>22620</v>
      </c>
      <c r="H42" s="10">
        <f t="shared" si="3"/>
        <v>8249.4252602704237</v>
      </c>
      <c r="I42" s="30">
        <f t="shared" si="5"/>
        <v>8700</v>
      </c>
      <c r="J42" s="10">
        <f t="shared" si="4"/>
        <v>5670.5747397295763</v>
      </c>
      <c r="K42" s="31">
        <f>G42*'Cost Estimates'!$X$2</f>
        <v>1131000</v>
      </c>
      <c r="L42" s="31">
        <f>H42*'Cost Estimates'!$X$3</f>
        <v>1361155.1679446199</v>
      </c>
      <c r="M42" s="31">
        <f>I42*'Cost Estimates'!$X$4</f>
        <v>478500</v>
      </c>
      <c r="N42" s="17">
        <f>J42*'Cost Estimates'!$X$5</f>
        <v>255175.86328783093</v>
      </c>
    </row>
    <row r="43" spans="1:14">
      <c r="A43" s="58">
        <v>82</v>
      </c>
      <c r="B43" s="57">
        <v>1032.3710000000001</v>
      </c>
      <c r="C43" s="57">
        <v>2</v>
      </c>
      <c r="D43" s="57">
        <v>1.9</v>
      </c>
      <c r="E43" s="30">
        <f t="shared" si="0"/>
        <v>2.9</v>
      </c>
      <c r="F43" s="30">
        <f t="shared" si="1"/>
        <v>3.9000000000000004</v>
      </c>
      <c r="G43" s="30">
        <f t="shared" si="2"/>
        <v>22620</v>
      </c>
      <c r="H43" s="10">
        <f t="shared" si="3"/>
        <v>8249.4252602704237</v>
      </c>
      <c r="I43" s="30">
        <f t="shared" si="5"/>
        <v>8700</v>
      </c>
      <c r="J43" s="10">
        <f t="shared" si="4"/>
        <v>5670.5747397295763</v>
      </c>
      <c r="K43" s="31">
        <f>G43*'Cost Estimates'!$X$2</f>
        <v>1131000</v>
      </c>
      <c r="L43" s="31">
        <f>H43*'Cost Estimates'!$X$3</f>
        <v>1361155.1679446199</v>
      </c>
      <c r="M43" s="31">
        <f>I43*'Cost Estimates'!$X$4</f>
        <v>478500</v>
      </c>
      <c r="N43" s="17">
        <f>J43*'Cost Estimates'!$X$5</f>
        <v>255175.86328783093</v>
      </c>
    </row>
    <row r="44" spans="1:14">
      <c r="A44" s="58">
        <v>84</v>
      </c>
      <c r="B44" s="57">
        <v>1034.9829999999999</v>
      </c>
      <c r="C44" s="57">
        <v>2</v>
      </c>
      <c r="D44" s="57">
        <v>1.9</v>
      </c>
      <c r="E44" s="30">
        <f t="shared" si="0"/>
        <v>2.9</v>
      </c>
      <c r="F44" s="30">
        <f t="shared" si="1"/>
        <v>3.9000000000000004</v>
      </c>
      <c r="G44" s="30">
        <f t="shared" si="2"/>
        <v>22620</v>
      </c>
      <c r="H44" s="10">
        <f t="shared" si="3"/>
        <v>8249.4252602704237</v>
      </c>
      <c r="I44" s="30">
        <f t="shared" si="5"/>
        <v>8700</v>
      </c>
      <c r="J44" s="10">
        <f t="shared" si="4"/>
        <v>5670.5747397295763</v>
      </c>
      <c r="K44" s="31">
        <f>G44*'Cost Estimates'!$X$2</f>
        <v>1131000</v>
      </c>
      <c r="L44" s="31">
        <f>H44*'Cost Estimates'!$X$3</f>
        <v>1361155.1679446199</v>
      </c>
      <c r="M44" s="31">
        <f>I44*'Cost Estimates'!$X$4</f>
        <v>478500</v>
      </c>
      <c r="N44" s="17">
        <f>J44*'Cost Estimates'!$X$5</f>
        <v>255175.86328783093</v>
      </c>
    </row>
    <row r="45" spans="1:14">
      <c r="A45" s="58">
        <v>86</v>
      </c>
      <c r="B45" s="57">
        <v>1033.213</v>
      </c>
      <c r="C45" s="57">
        <v>2</v>
      </c>
      <c r="D45" s="57">
        <v>1.9</v>
      </c>
      <c r="E45" s="30">
        <f t="shared" si="0"/>
        <v>2.9</v>
      </c>
      <c r="F45" s="30">
        <f t="shared" si="1"/>
        <v>3.9000000000000004</v>
      </c>
      <c r="G45" s="30">
        <f t="shared" si="2"/>
        <v>22620</v>
      </c>
      <c r="H45" s="10">
        <f t="shared" si="3"/>
        <v>8249.4252602704237</v>
      </c>
      <c r="I45" s="30">
        <f t="shared" si="5"/>
        <v>8700</v>
      </c>
      <c r="J45" s="10">
        <f t="shared" si="4"/>
        <v>5670.5747397295763</v>
      </c>
      <c r="K45" s="31">
        <f>G45*'Cost Estimates'!$X$2</f>
        <v>1131000</v>
      </c>
      <c r="L45" s="31">
        <f>H45*'Cost Estimates'!$X$3</f>
        <v>1361155.1679446199</v>
      </c>
      <c r="M45" s="31">
        <f>I45*'Cost Estimates'!$X$4</f>
        <v>478500</v>
      </c>
      <c r="N45" s="17">
        <f>J45*'Cost Estimates'!$X$5</f>
        <v>255175.86328783093</v>
      </c>
    </row>
    <row r="46" spans="1:14">
      <c r="A46" s="58">
        <v>88</v>
      </c>
      <c r="B46" s="57">
        <v>1031.1880000000001</v>
      </c>
      <c r="C46" s="57">
        <v>2</v>
      </c>
      <c r="D46" s="57">
        <v>1.9</v>
      </c>
      <c r="E46" s="30">
        <f t="shared" si="0"/>
        <v>2.9</v>
      </c>
      <c r="F46" s="30">
        <f t="shared" si="1"/>
        <v>3.9000000000000004</v>
      </c>
      <c r="G46" s="30">
        <f t="shared" si="2"/>
        <v>22620</v>
      </c>
      <c r="H46" s="10">
        <f t="shared" si="3"/>
        <v>8249.4252602704237</v>
      </c>
      <c r="I46" s="30">
        <f t="shared" si="5"/>
        <v>8700</v>
      </c>
      <c r="J46" s="10">
        <f t="shared" si="4"/>
        <v>5670.5747397295763</v>
      </c>
      <c r="K46" s="31">
        <f>G46*'Cost Estimates'!$X$2</f>
        <v>1131000</v>
      </c>
      <c r="L46" s="31">
        <f>H46*'Cost Estimates'!$X$3</f>
        <v>1361155.1679446199</v>
      </c>
      <c r="M46" s="31">
        <f>I46*'Cost Estimates'!$X$4</f>
        <v>478500</v>
      </c>
      <c r="N46" s="17">
        <f>J46*'Cost Estimates'!$X$5</f>
        <v>255175.86328783093</v>
      </c>
    </row>
    <row r="47" spans="1:14">
      <c r="A47" s="58">
        <v>90</v>
      </c>
      <c r="B47" s="57">
        <v>1029.08</v>
      </c>
      <c r="C47" s="57">
        <v>2</v>
      </c>
      <c r="D47" s="57">
        <v>1.9</v>
      </c>
      <c r="E47" s="30">
        <f t="shared" si="0"/>
        <v>2.9</v>
      </c>
      <c r="F47" s="30">
        <f t="shared" si="1"/>
        <v>3.9000000000000004</v>
      </c>
      <c r="G47" s="30">
        <f t="shared" si="2"/>
        <v>22620</v>
      </c>
      <c r="H47" s="10">
        <f t="shared" si="3"/>
        <v>8249.4252602704237</v>
      </c>
      <c r="I47" s="30">
        <f t="shared" si="5"/>
        <v>8700</v>
      </c>
      <c r="J47" s="10">
        <f t="shared" si="4"/>
        <v>5670.5747397295763</v>
      </c>
      <c r="K47" s="31">
        <f>G47*'Cost Estimates'!$X$2</f>
        <v>1131000</v>
      </c>
      <c r="L47" s="31">
        <f>H47*'Cost Estimates'!$X$3</f>
        <v>1361155.1679446199</v>
      </c>
      <c r="M47" s="31">
        <f>I47*'Cost Estimates'!$X$4</f>
        <v>478500</v>
      </c>
      <c r="N47" s="17">
        <f>J47*'Cost Estimates'!$X$5</f>
        <v>255175.86328783093</v>
      </c>
    </row>
    <row r="48" spans="1:14">
      <c r="A48" s="58">
        <v>92</v>
      </c>
      <c r="B48" s="57">
        <v>1026.3219999999999</v>
      </c>
      <c r="C48" s="57">
        <v>2</v>
      </c>
      <c r="D48" s="57">
        <v>1.9</v>
      </c>
      <c r="E48" s="30">
        <f t="shared" si="0"/>
        <v>2.9</v>
      </c>
      <c r="F48" s="30">
        <f t="shared" si="1"/>
        <v>3.9000000000000004</v>
      </c>
      <c r="G48" s="30">
        <f t="shared" si="2"/>
        <v>22620</v>
      </c>
      <c r="H48" s="10">
        <f t="shared" si="3"/>
        <v>8249.4252602704237</v>
      </c>
      <c r="I48" s="30">
        <f t="shared" si="5"/>
        <v>8700</v>
      </c>
      <c r="J48" s="10">
        <f t="shared" si="4"/>
        <v>5670.5747397295763</v>
      </c>
      <c r="K48" s="31">
        <f>G48*'Cost Estimates'!$X$2</f>
        <v>1131000</v>
      </c>
      <c r="L48" s="31">
        <f>H48*'Cost Estimates'!$X$3</f>
        <v>1361155.1679446199</v>
      </c>
      <c r="M48" s="31">
        <f>I48*'Cost Estimates'!$X$4</f>
        <v>478500</v>
      </c>
      <c r="N48" s="17">
        <f>J48*'Cost Estimates'!$X$5</f>
        <v>255175.86328783093</v>
      </c>
    </row>
    <row r="49" spans="1:14">
      <c r="A49" s="58">
        <v>94</v>
      </c>
      <c r="B49" s="57">
        <v>1023.207</v>
      </c>
      <c r="C49" s="57">
        <v>2</v>
      </c>
      <c r="D49" s="57">
        <v>1.9</v>
      </c>
      <c r="E49" s="30">
        <f t="shared" si="0"/>
        <v>2.9</v>
      </c>
      <c r="F49" s="30">
        <f t="shared" si="1"/>
        <v>3.9000000000000004</v>
      </c>
      <c r="G49" s="30">
        <f t="shared" si="2"/>
        <v>22620</v>
      </c>
      <c r="H49" s="10">
        <f t="shared" si="3"/>
        <v>8249.4252602704237</v>
      </c>
      <c r="I49" s="30">
        <f t="shared" si="5"/>
        <v>8700</v>
      </c>
      <c r="J49" s="10">
        <f t="shared" si="4"/>
        <v>5670.5747397295763</v>
      </c>
      <c r="K49" s="31">
        <f>G49*'Cost Estimates'!$X$2</f>
        <v>1131000</v>
      </c>
      <c r="L49" s="31">
        <f>H49*'Cost Estimates'!$X$3</f>
        <v>1361155.1679446199</v>
      </c>
      <c r="M49" s="31">
        <f>I49*'Cost Estimates'!$X$4</f>
        <v>478500</v>
      </c>
      <c r="N49" s="17">
        <f>J49*'Cost Estimates'!$X$5</f>
        <v>255175.86328783093</v>
      </c>
    </row>
    <row r="50" spans="1:14">
      <c r="A50" s="58">
        <v>96</v>
      </c>
      <c r="B50" s="57">
        <v>1021.503</v>
      </c>
      <c r="C50" s="57">
        <v>2</v>
      </c>
      <c r="D50" s="57">
        <v>1.9</v>
      </c>
      <c r="E50" s="30">
        <f t="shared" si="0"/>
        <v>2.9</v>
      </c>
      <c r="F50" s="30">
        <f t="shared" si="1"/>
        <v>3.9000000000000004</v>
      </c>
      <c r="G50" s="30">
        <f t="shared" si="2"/>
        <v>22620</v>
      </c>
      <c r="H50" s="10">
        <f t="shared" si="3"/>
        <v>8249.4252602704237</v>
      </c>
      <c r="I50" s="30">
        <f t="shared" si="5"/>
        <v>8700</v>
      </c>
      <c r="J50" s="10">
        <f t="shared" si="4"/>
        <v>5670.5747397295763</v>
      </c>
      <c r="K50" s="31">
        <f>G50*'Cost Estimates'!$X$2</f>
        <v>1131000</v>
      </c>
      <c r="L50" s="31">
        <f>H50*'Cost Estimates'!$X$3</f>
        <v>1361155.1679446199</v>
      </c>
      <c r="M50" s="31">
        <f>I50*'Cost Estimates'!$X$4</f>
        <v>478500</v>
      </c>
      <c r="N50" s="17">
        <f>J50*'Cost Estimates'!$X$5</f>
        <v>255175.86328783093</v>
      </c>
    </row>
    <row r="51" spans="1:14">
      <c r="A51" s="58">
        <v>98</v>
      </c>
      <c r="B51" s="57">
        <v>1019.765</v>
      </c>
      <c r="C51" s="57">
        <v>2</v>
      </c>
      <c r="D51" s="57">
        <v>1.9</v>
      </c>
      <c r="E51" s="30">
        <f t="shared" si="0"/>
        <v>2.9</v>
      </c>
      <c r="F51" s="30">
        <f t="shared" si="1"/>
        <v>3.9000000000000004</v>
      </c>
      <c r="G51" s="30">
        <f t="shared" si="2"/>
        <v>22620</v>
      </c>
      <c r="H51" s="10">
        <f t="shared" si="3"/>
        <v>8249.4252602704237</v>
      </c>
      <c r="I51" s="30">
        <f t="shared" si="5"/>
        <v>8700</v>
      </c>
      <c r="J51" s="10">
        <f t="shared" si="4"/>
        <v>5670.5747397295763</v>
      </c>
      <c r="K51" s="31">
        <f>G51*'Cost Estimates'!$X$2</f>
        <v>1131000</v>
      </c>
      <c r="L51" s="31">
        <f>H51*'Cost Estimates'!$X$3</f>
        <v>1361155.1679446199</v>
      </c>
      <c r="M51" s="31">
        <f>I51*'Cost Estimates'!$X$4</f>
        <v>478500</v>
      </c>
      <c r="N51" s="17">
        <f>J51*'Cost Estimates'!$X$5</f>
        <v>255175.86328783093</v>
      </c>
    </row>
    <row r="52" spans="1:14">
      <c r="A52" s="58">
        <v>100</v>
      </c>
      <c r="B52" s="57">
        <v>1018.4930000000001</v>
      </c>
      <c r="C52" s="57">
        <v>2</v>
      </c>
      <c r="D52" s="57">
        <v>1.9</v>
      </c>
      <c r="E52" s="30">
        <f t="shared" si="0"/>
        <v>2.9</v>
      </c>
      <c r="F52" s="30">
        <f t="shared" si="1"/>
        <v>3.9000000000000004</v>
      </c>
      <c r="G52" s="30">
        <f t="shared" si="2"/>
        <v>22620</v>
      </c>
      <c r="H52" s="10">
        <f t="shared" si="3"/>
        <v>8249.4252602704237</v>
      </c>
      <c r="I52" s="30">
        <f t="shared" si="5"/>
        <v>8700</v>
      </c>
      <c r="J52" s="10">
        <f t="shared" si="4"/>
        <v>5670.5747397295763</v>
      </c>
      <c r="K52" s="31">
        <f>G52*'Cost Estimates'!$X$2</f>
        <v>1131000</v>
      </c>
      <c r="L52" s="31">
        <f>H52*'Cost Estimates'!$X$3</f>
        <v>1361155.1679446199</v>
      </c>
      <c r="M52" s="31">
        <f>I52*'Cost Estimates'!$X$4</f>
        <v>478500</v>
      </c>
      <c r="N52" s="17">
        <f>J52*'Cost Estimates'!$X$5</f>
        <v>255175.86328783093</v>
      </c>
    </row>
    <row r="53" spans="1:14">
      <c r="A53" s="58">
        <v>102</v>
      </c>
      <c r="B53" s="57">
        <v>1016.444</v>
      </c>
      <c r="C53" s="57">
        <v>2</v>
      </c>
      <c r="D53" s="57">
        <v>1.9</v>
      </c>
      <c r="E53" s="30">
        <f t="shared" si="0"/>
        <v>2.9</v>
      </c>
      <c r="F53" s="30">
        <f t="shared" si="1"/>
        <v>3.9000000000000004</v>
      </c>
      <c r="G53" s="30">
        <f t="shared" si="2"/>
        <v>22620</v>
      </c>
      <c r="H53" s="10">
        <f t="shared" si="3"/>
        <v>8249.4252602704237</v>
      </c>
      <c r="I53" s="30">
        <f t="shared" si="5"/>
        <v>8700</v>
      </c>
      <c r="J53" s="10">
        <f t="shared" si="4"/>
        <v>5670.5747397295763</v>
      </c>
      <c r="K53" s="31">
        <f>G53*'Cost Estimates'!$X$2</f>
        <v>1131000</v>
      </c>
      <c r="L53" s="31">
        <f>H53*'Cost Estimates'!$X$3</f>
        <v>1361155.1679446199</v>
      </c>
      <c r="M53" s="31">
        <f>I53*'Cost Estimates'!$X$4</f>
        <v>478500</v>
      </c>
      <c r="N53" s="17">
        <f>J53*'Cost Estimates'!$X$5</f>
        <v>255175.86328783093</v>
      </c>
    </row>
    <row r="54" spans="1:14">
      <c r="A54" s="58">
        <v>104</v>
      </c>
      <c r="B54" s="57">
        <v>1013.288</v>
      </c>
      <c r="C54" s="57">
        <v>2</v>
      </c>
      <c r="D54" s="57">
        <v>1.9</v>
      </c>
      <c r="E54" s="30">
        <f t="shared" si="0"/>
        <v>2.9</v>
      </c>
      <c r="F54" s="30">
        <f t="shared" si="1"/>
        <v>3.9000000000000004</v>
      </c>
      <c r="G54" s="30">
        <f t="shared" si="2"/>
        <v>22620</v>
      </c>
      <c r="H54" s="10">
        <f t="shared" si="3"/>
        <v>8249.4252602704237</v>
      </c>
      <c r="I54" s="30">
        <f t="shared" si="5"/>
        <v>8700</v>
      </c>
      <c r="J54" s="10">
        <f t="shared" si="4"/>
        <v>5670.5747397295763</v>
      </c>
      <c r="K54" s="31">
        <f>G54*'Cost Estimates'!$X$2</f>
        <v>1131000</v>
      </c>
      <c r="L54" s="31">
        <f>H54*'Cost Estimates'!$X$3</f>
        <v>1361155.1679446199</v>
      </c>
      <c r="M54" s="31">
        <f>I54*'Cost Estimates'!$X$4</f>
        <v>478500</v>
      </c>
      <c r="N54" s="17">
        <f>J54*'Cost Estimates'!$X$5</f>
        <v>255175.86328783093</v>
      </c>
    </row>
    <row r="55" spans="1:14">
      <c r="A55" s="58">
        <v>106</v>
      </c>
      <c r="B55" s="57">
        <v>1007.843</v>
      </c>
      <c r="C55" s="57">
        <v>2</v>
      </c>
      <c r="D55" s="57">
        <v>1.9</v>
      </c>
      <c r="E55" s="30">
        <f t="shared" si="0"/>
        <v>2.9</v>
      </c>
      <c r="F55" s="30">
        <f t="shared" si="1"/>
        <v>3.9000000000000004</v>
      </c>
      <c r="G55" s="30">
        <f t="shared" si="2"/>
        <v>22620</v>
      </c>
      <c r="H55" s="10">
        <f t="shared" si="3"/>
        <v>8249.4252602704237</v>
      </c>
      <c r="I55" s="30">
        <f t="shared" si="5"/>
        <v>8700</v>
      </c>
      <c r="J55" s="10">
        <f t="shared" si="4"/>
        <v>5670.5747397295763</v>
      </c>
      <c r="K55" s="31">
        <f>G55*'Cost Estimates'!$X$2</f>
        <v>1131000</v>
      </c>
      <c r="L55" s="31">
        <f>H55*'Cost Estimates'!$X$3</f>
        <v>1361155.1679446199</v>
      </c>
      <c r="M55" s="31">
        <f>I55*'Cost Estimates'!$X$4</f>
        <v>478500</v>
      </c>
      <c r="N55" s="17">
        <f>J55*'Cost Estimates'!$X$5</f>
        <v>255175.86328783093</v>
      </c>
    </row>
    <row r="56" spans="1:14">
      <c r="A56" s="58">
        <v>108</v>
      </c>
      <c r="B56" s="57">
        <v>1001.282</v>
      </c>
      <c r="C56" s="57">
        <v>2</v>
      </c>
      <c r="D56" s="57">
        <v>1.9</v>
      </c>
      <c r="E56" s="30">
        <f t="shared" si="0"/>
        <v>2.9</v>
      </c>
      <c r="F56" s="30">
        <f t="shared" si="1"/>
        <v>3.9000000000000004</v>
      </c>
      <c r="G56" s="30">
        <f t="shared" si="2"/>
        <v>22620</v>
      </c>
      <c r="H56" s="10">
        <f t="shared" si="3"/>
        <v>8249.4252602704237</v>
      </c>
      <c r="I56" s="30">
        <f t="shared" si="5"/>
        <v>8700</v>
      </c>
      <c r="J56" s="10">
        <f t="shared" si="4"/>
        <v>5670.5747397295763</v>
      </c>
      <c r="K56" s="31">
        <f>G56*'Cost Estimates'!$X$2</f>
        <v>1131000</v>
      </c>
      <c r="L56" s="31">
        <f>H56*'Cost Estimates'!$X$3</f>
        <v>1361155.1679446199</v>
      </c>
      <c r="M56" s="31">
        <f>I56*'Cost Estimates'!$X$4</f>
        <v>478500</v>
      </c>
      <c r="N56" s="17">
        <f>J56*'Cost Estimates'!$X$5</f>
        <v>255175.86328783093</v>
      </c>
    </row>
    <row r="57" spans="1:14">
      <c r="A57" s="58">
        <v>110</v>
      </c>
      <c r="B57" s="57">
        <v>996.60900000000004</v>
      </c>
      <c r="C57" s="57">
        <v>2</v>
      </c>
      <c r="D57" s="57">
        <v>1.9</v>
      </c>
      <c r="E57" s="30">
        <f t="shared" si="0"/>
        <v>2.9</v>
      </c>
      <c r="F57" s="30">
        <f t="shared" si="1"/>
        <v>3.9000000000000004</v>
      </c>
      <c r="G57" s="30">
        <f t="shared" si="2"/>
        <v>22620</v>
      </c>
      <c r="H57" s="10">
        <f t="shared" si="3"/>
        <v>8249.4252602704237</v>
      </c>
      <c r="I57" s="30">
        <f t="shared" si="5"/>
        <v>8700</v>
      </c>
      <c r="J57" s="10">
        <f t="shared" si="4"/>
        <v>5670.5747397295763</v>
      </c>
      <c r="K57" s="31">
        <f>G57*'Cost Estimates'!$X$2</f>
        <v>1131000</v>
      </c>
      <c r="L57" s="31">
        <f>H57*'Cost Estimates'!$X$3</f>
        <v>1361155.1679446199</v>
      </c>
      <c r="M57" s="31">
        <f>I57*'Cost Estimates'!$X$4</f>
        <v>478500</v>
      </c>
      <c r="N57" s="17">
        <f>J57*'Cost Estimates'!$X$5</f>
        <v>255175.86328783093</v>
      </c>
    </row>
    <row r="58" spans="1:14">
      <c r="A58" s="58">
        <v>112</v>
      </c>
      <c r="B58" s="57">
        <v>992.99900000000002</v>
      </c>
      <c r="C58" s="57">
        <v>2</v>
      </c>
      <c r="D58" s="57">
        <v>1.9</v>
      </c>
      <c r="E58" s="30">
        <f t="shared" si="0"/>
        <v>2.9</v>
      </c>
      <c r="F58" s="30">
        <f t="shared" si="1"/>
        <v>3.9000000000000004</v>
      </c>
      <c r="G58" s="30">
        <f t="shared" si="2"/>
        <v>22620</v>
      </c>
      <c r="H58" s="10">
        <f t="shared" si="3"/>
        <v>8249.4252602704237</v>
      </c>
      <c r="I58" s="30">
        <f t="shared" si="5"/>
        <v>8700</v>
      </c>
      <c r="J58" s="10">
        <f t="shared" si="4"/>
        <v>5670.5747397295763</v>
      </c>
      <c r="K58" s="31">
        <f>G58*'Cost Estimates'!$X$2</f>
        <v>1131000</v>
      </c>
      <c r="L58" s="31">
        <f>H58*'Cost Estimates'!$X$3</f>
        <v>1361155.1679446199</v>
      </c>
      <c r="M58" s="31">
        <f>I58*'Cost Estimates'!$X$4</f>
        <v>478500</v>
      </c>
      <c r="N58" s="17">
        <f>J58*'Cost Estimates'!$X$5</f>
        <v>255175.86328783093</v>
      </c>
    </row>
    <row r="59" spans="1:14">
      <c r="A59" s="58">
        <v>114</v>
      </c>
      <c r="B59" s="57">
        <v>993.63900000000001</v>
      </c>
      <c r="C59" s="57">
        <v>2</v>
      </c>
      <c r="D59" s="57">
        <v>1.9</v>
      </c>
      <c r="E59" s="30">
        <f t="shared" si="0"/>
        <v>2.9</v>
      </c>
      <c r="F59" s="30">
        <f t="shared" si="1"/>
        <v>3.9000000000000004</v>
      </c>
      <c r="G59" s="30">
        <f t="shared" si="2"/>
        <v>22620</v>
      </c>
      <c r="H59" s="10">
        <f t="shared" si="3"/>
        <v>8249.4252602704237</v>
      </c>
      <c r="I59" s="30">
        <f t="shared" si="5"/>
        <v>8700</v>
      </c>
      <c r="J59" s="10">
        <f t="shared" si="4"/>
        <v>5670.5747397295763</v>
      </c>
      <c r="K59" s="31">
        <f>G59*'Cost Estimates'!$X$2</f>
        <v>1131000</v>
      </c>
      <c r="L59" s="31">
        <f>H59*'Cost Estimates'!$X$3</f>
        <v>1361155.1679446199</v>
      </c>
      <c r="M59" s="31">
        <f>I59*'Cost Estimates'!$X$4</f>
        <v>478500</v>
      </c>
      <c r="N59" s="17">
        <f>J59*'Cost Estimates'!$X$5</f>
        <v>255175.86328783093</v>
      </c>
    </row>
    <row r="60" spans="1:14">
      <c r="A60" s="58">
        <v>116</v>
      </c>
      <c r="B60" s="57">
        <v>994.61099999999999</v>
      </c>
      <c r="C60" s="57">
        <v>2</v>
      </c>
      <c r="D60" s="57">
        <v>1.9</v>
      </c>
      <c r="E60" s="30">
        <f t="shared" si="0"/>
        <v>2.9</v>
      </c>
      <c r="F60" s="30">
        <f t="shared" si="1"/>
        <v>3.9000000000000004</v>
      </c>
      <c r="G60" s="30">
        <f t="shared" si="2"/>
        <v>22620</v>
      </c>
      <c r="H60" s="10">
        <f t="shared" si="3"/>
        <v>8249.4252602704237</v>
      </c>
      <c r="I60" s="30">
        <f t="shared" si="5"/>
        <v>8700</v>
      </c>
      <c r="J60" s="10">
        <f t="shared" si="4"/>
        <v>5670.5747397295763</v>
      </c>
      <c r="K60" s="31">
        <f>G60*'Cost Estimates'!$X$2</f>
        <v>1131000</v>
      </c>
      <c r="L60" s="31">
        <f>H60*'Cost Estimates'!$X$3</f>
        <v>1361155.1679446199</v>
      </c>
      <c r="M60" s="31">
        <f>I60*'Cost Estimates'!$X$4</f>
        <v>478500</v>
      </c>
      <c r="N60" s="17">
        <f>J60*'Cost Estimates'!$X$5</f>
        <v>255175.86328783093</v>
      </c>
    </row>
    <row r="61" spans="1:14">
      <c r="A61" s="58">
        <v>118</v>
      </c>
      <c r="B61" s="57">
        <v>995.75099999999998</v>
      </c>
      <c r="C61" s="57">
        <v>2</v>
      </c>
      <c r="D61" s="57">
        <v>1.9</v>
      </c>
      <c r="E61" s="30">
        <f t="shared" si="0"/>
        <v>2.9</v>
      </c>
      <c r="F61" s="30">
        <f t="shared" si="1"/>
        <v>3.9000000000000004</v>
      </c>
      <c r="G61" s="30">
        <f t="shared" si="2"/>
        <v>22620</v>
      </c>
      <c r="H61" s="10">
        <f t="shared" si="3"/>
        <v>8249.4252602704237</v>
      </c>
      <c r="I61" s="30">
        <f t="shared" si="5"/>
        <v>8700</v>
      </c>
      <c r="J61" s="10">
        <f t="shared" si="4"/>
        <v>5670.5747397295763</v>
      </c>
      <c r="K61" s="31">
        <f>G61*'Cost Estimates'!$X$2</f>
        <v>1131000</v>
      </c>
      <c r="L61" s="31">
        <f>H61*'Cost Estimates'!$X$3</f>
        <v>1361155.1679446199</v>
      </c>
      <c r="M61" s="31">
        <f>I61*'Cost Estimates'!$X$4</f>
        <v>478500</v>
      </c>
      <c r="N61" s="17">
        <f>J61*'Cost Estimates'!$X$5</f>
        <v>255175.86328783093</v>
      </c>
    </row>
    <row r="62" spans="1:14">
      <c r="A62" s="58">
        <v>120</v>
      </c>
      <c r="B62" s="57">
        <v>996.47900000000004</v>
      </c>
      <c r="C62" s="57">
        <v>2</v>
      </c>
      <c r="D62" s="57">
        <v>1.9</v>
      </c>
      <c r="E62" s="30">
        <f t="shared" si="0"/>
        <v>2.9</v>
      </c>
      <c r="F62" s="30">
        <f t="shared" si="1"/>
        <v>3.9000000000000004</v>
      </c>
      <c r="G62" s="30">
        <f t="shared" si="2"/>
        <v>22620</v>
      </c>
      <c r="H62" s="10">
        <f t="shared" si="3"/>
        <v>8249.4252602704237</v>
      </c>
      <c r="I62" s="30">
        <f t="shared" si="5"/>
        <v>8700</v>
      </c>
      <c r="J62" s="10">
        <f t="shared" si="4"/>
        <v>5670.5747397295763</v>
      </c>
      <c r="K62" s="31">
        <f>G62*'Cost Estimates'!$X$2</f>
        <v>1131000</v>
      </c>
      <c r="L62" s="31">
        <f>H62*'Cost Estimates'!$X$3</f>
        <v>1361155.1679446199</v>
      </c>
      <c r="M62" s="31">
        <f>I62*'Cost Estimates'!$X$4</f>
        <v>478500</v>
      </c>
      <c r="N62" s="17">
        <f>J62*'Cost Estimates'!$X$5</f>
        <v>255175.86328783093</v>
      </c>
    </row>
    <row r="63" spans="1:14">
      <c r="A63" s="58">
        <v>122</v>
      </c>
      <c r="B63" s="57">
        <v>996.14700000000005</v>
      </c>
      <c r="C63" s="57">
        <v>2</v>
      </c>
      <c r="D63" s="57">
        <v>1.9</v>
      </c>
      <c r="E63" s="30">
        <f t="shared" si="0"/>
        <v>2.9</v>
      </c>
      <c r="F63" s="30">
        <f t="shared" si="1"/>
        <v>3.9000000000000004</v>
      </c>
      <c r="G63" s="30">
        <f t="shared" si="2"/>
        <v>22620</v>
      </c>
      <c r="H63" s="10">
        <f t="shared" si="3"/>
        <v>8249.4252602704237</v>
      </c>
      <c r="I63" s="30">
        <f t="shared" si="5"/>
        <v>8700</v>
      </c>
      <c r="J63" s="10">
        <f t="shared" si="4"/>
        <v>5670.5747397295763</v>
      </c>
      <c r="K63" s="31">
        <f>G63*'Cost Estimates'!$X$2</f>
        <v>1131000</v>
      </c>
      <c r="L63" s="31">
        <f>H63*'Cost Estimates'!$X$3</f>
        <v>1361155.1679446199</v>
      </c>
      <c r="M63" s="31">
        <f>I63*'Cost Estimates'!$X$4</f>
        <v>478500</v>
      </c>
      <c r="N63" s="17">
        <f>J63*'Cost Estimates'!$X$5</f>
        <v>255175.86328783093</v>
      </c>
    </row>
    <row r="64" spans="1:14">
      <c r="A64" s="58">
        <v>124</v>
      </c>
      <c r="B64" s="57">
        <v>992.09400000000005</v>
      </c>
      <c r="C64" s="57">
        <v>2</v>
      </c>
      <c r="D64" s="57">
        <v>1.9</v>
      </c>
      <c r="E64" s="30">
        <f t="shared" si="0"/>
        <v>2.9</v>
      </c>
      <c r="F64" s="30">
        <f t="shared" si="1"/>
        <v>3.9000000000000004</v>
      </c>
      <c r="G64" s="30">
        <f t="shared" si="2"/>
        <v>22620</v>
      </c>
      <c r="H64" s="10">
        <f t="shared" si="3"/>
        <v>8249.4252602704237</v>
      </c>
      <c r="I64" s="30">
        <f t="shared" si="5"/>
        <v>8700</v>
      </c>
      <c r="J64" s="10">
        <f t="shared" si="4"/>
        <v>5670.5747397295763</v>
      </c>
      <c r="K64" s="31">
        <f>G64*'Cost Estimates'!$X$2</f>
        <v>1131000</v>
      </c>
      <c r="L64" s="31">
        <f>H64*'Cost Estimates'!$X$3</f>
        <v>1361155.1679446199</v>
      </c>
      <c r="M64" s="31">
        <f>I64*'Cost Estimates'!$X$4</f>
        <v>478500</v>
      </c>
      <c r="N64" s="17">
        <f>J64*'Cost Estimates'!$X$5</f>
        <v>255175.86328783093</v>
      </c>
    </row>
    <row r="65" spans="1:14">
      <c r="A65" s="58">
        <v>126</v>
      </c>
      <c r="B65" s="57">
        <v>985.62300000000005</v>
      </c>
      <c r="C65" s="57">
        <v>2</v>
      </c>
      <c r="D65" s="57">
        <v>1.9</v>
      </c>
      <c r="E65" s="30">
        <f t="shared" si="0"/>
        <v>2.9</v>
      </c>
      <c r="F65" s="30">
        <f t="shared" si="1"/>
        <v>3.9000000000000004</v>
      </c>
      <c r="G65" s="30">
        <f t="shared" si="2"/>
        <v>22620</v>
      </c>
      <c r="H65" s="10">
        <f t="shared" si="3"/>
        <v>8249.4252602704237</v>
      </c>
      <c r="I65" s="30">
        <f t="shared" si="5"/>
        <v>8700</v>
      </c>
      <c r="J65" s="10">
        <f t="shared" si="4"/>
        <v>5670.5747397295763</v>
      </c>
      <c r="K65" s="31">
        <f>G65*'Cost Estimates'!$X$2</f>
        <v>1131000</v>
      </c>
      <c r="L65" s="31">
        <f>H65*'Cost Estimates'!$X$3</f>
        <v>1361155.1679446199</v>
      </c>
      <c r="M65" s="31">
        <f>I65*'Cost Estimates'!$X$4</f>
        <v>478500</v>
      </c>
      <c r="N65" s="17">
        <f>J65*'Cost Estimates'!$X$5</f>
        <v>255175.86328783093</v>
      </c>
    </row>
    <row r="66" spans="1:14">
      <c r="A66" s="58">
        <v>128</v>
      </c>
      <c r="B66" s="57">
        <v>977.75900000000001</v>
      </c>
      <c r="C66" s="57">
        <v>2</v>
      </c>
      <c r="D66" s="57">
        <v>1.9</v>
      </c>
      <c r="E66" s="30">
        <f t="shared" si="0"/>
        <v>2.9</v>
      </c>
      <c r="F66" s="30">
        <f t="shared" si="1"/>
        <v>3.9000000000000004</v>
      </c>
      <c r="G66" s="30">
        <f t="shared" si="2"/>
        <v>22620</v>
      </c>
      <c r="H66" s="10">
        <f t="shared" si="3"/>
        <v>8249.4252602704237</v>
      </c>
      <c r="I66" s="30">
        <f t="shared" si="5"/>
        <v>8700</v>
      </c>
      <c r="J66" s="10">
        <f t="shared" si="4"/>
        <v>5670.5747397295763</v>
      </c>
      <c r="K66" s="31">
        <f>G66*'Cost Estimates'!$X$2</f>
        <v>1131000</v>
      </c>
      <c r="L66" s="31">
        <f>H66*'Cost Estimates'!$X$3</f>
        <v>1361155.1679446199</v>
      </c>
      <c r="M66" s="31">
        <f>I66*'Cost Estimates'!$X$4</f>
        <v>478500</v>
      </c>
      <c r="N66" s="17">
        <f>J66*'Cost Estimates'!$X$5</f>
        <v>255175.86328783093</v>
      </c>
    </row>
    <row r="67" spans="1:14">
      <c r="A67" s="58">
        <v>130</v>
      </c>
      <c r="B67" s="57">
        <v>969.77200000000005</v>
      </c>
      <c r="C67" s="57">
        <v>2</v>
      </c>
      <c r="D67" s="57">
        <v>1.9</v>
      </c>
      <c r="E67" s="30">
        <f t="shared" si="0"/>
        <v>2.9</v>
      </c>
      <c r="F67" s="30">
        <f t="shared" si="1"/>
        <v>3.9000000000000004</v>
      </c>
      <c r="G67" s="30">
        <f t="shared" si="2"/>
        <v>22620</v>
      </c>
      <c r="H67" s="10">
        <f t="shared" si="3"/>
        <v>8249.4252602704237</v>
      </c>
      <c r="I67" s="30">
        <f t="shared" si="5"/>
        <v>8700</v>
      </c>
      <c r="J67" s="10">
        <f t="shared" si="4"/>
        <v>5670.5747397295763</v>
      </c>
      <c r="K67" s="31">
        <f>G67*'Cost Estimates'!$X$2</f>
        <v>1131000</v>
      </c>
      <c r="L67" s="31">
        <f>H67*'Cost Estimates'!$X$3</f>
        <v>1361155.1679446199</v>
      </c>
      <c r="M67" s="31">
        <f>I67*'Cost Estimates'!$X$4</f>
        <v>478500</v>
      </c>
      <c r="N67" s="17">
        <f>J67*'Cost Estimates'!$X$5</f>
        <v>255175.86328783093</v>
      </c>
    </row>
    <row r="68" spans="1:14">
      <c r="A68" s="58">
        <v>132</v>
      </c>
      <c r="B68" s="57">
        <v>981.78499999999997</v>
      </c>
      <c r="C68" s="57">
        <v>2</v>
      </c>
      <c r="D68" s="57">
        <v>1.9</v>
      </c>
      <c r="E68" s="30">
        <f t="shared" ref="E68:E131" si="6">D68+0.5*2</f>
        <v>2.9</v>
      </c>
      <c r="F68" s="30">
        <f t="shared" ref="F68:F131" si="7">D68+0.2+1.8</f>
        <v>3.9000000000000004</v>
      </c>
      <c r="G68" s="30">
        <f t="shared" ref="G68:G131" si="8">E68*F68*C68*1000</f>
        <v>22620</v>
      </c>
      <c r="H68" s="10">
        <f t="shared" ref="H68:H131" si="9">(E68*(0.2+0.3+D68)-D68^2*PI()/4)*C68*1000</f>
        <v>8249.4252602704237</v>
      </c>
      <c r="I68" s="30">
        <f t="shared" si="5"/>
        <v>8700</v>
      </c>
      <c r="J68" s="10">
        <f t="shared" ref="J68:J131" si="10">G68-H68-I68</f>
        <v>5670.5747397295763</v>
      </c>
      <c r="K68" s="31">
        <f>G68*'Cost Estimates'!$X$2</f>
        <v>1131000</v>
      </c>
      <c r="L68" s="31">
        <f>H68*'Cost Estimates'!$X$3</f>
        <v>1361155.1679446199</v>
      </c>
      <c r="M68" s="31">
        <f>I68*'Cost Estimates'!$X$4</f>
        <v>478500</v>
      </c>
      <c r="N68" s="17">
        <f>J68*'Cost Estimates'!$X$5</f>
        <v>255175.86328783093</v>
      </c>
    </row>
    <row r="69" spans="1:14">
      <c r="A69" s="58">
        <v>134</v>
      </c>
      <c r="B69" s="57">
        <v>991.45799999999997</v>
      </c>
      <c r="C69" s="57">
        <v>2</v>
      </c>
      <c r="D69" s="57">
        <v>1.9</v>
      </c>
      <c r="E69" s="30">
        <f t="shared" si="6"/>
        <v>2.9</v>
      </c>
      <c r="F69" s="30">
        <f t="shared" si="7"/>
        <v>3.9000000000000004</v>
      </c>
      <c r="G69" s="30">
        <f t="shared" si="8"/>
        <v>22620</v>
      </c>
      <c r="H69" s="10">
        <f t="shared" si="9"/>
        <v>8249.4252602704237</v>
      </c>
      <c r="I69" s="30">
        <f t="shared" ref="I69:I132" si="11">(G69-H69)-(D69^2*PI()/4)*C69*1000</f>
        <v>8700</v>
      </c>
      <c r="J69" s="10">
        <f t="shared" si="10"/>
        <v>5670.5747397295763</v>
      </c>
      <c r="K69" s="31">
        <f>G69*'Cost Estimates'!$X$2</f>
        <v>1131000</v>
      </c>
      <c r="L69" s="31">
        <f>H69*'Cost Estimates'!$X$3</f>
        <v>1361155.1679446199</v>
      </c>
      <c r="M69" s="31">
        <f>I69*'Cost Estimates'!$X$4</f>
        <v>478500</v>
      </c>
      <c r="N69" s="17">
        <f>J69*'Cost Estimates'!$X$5</f>
        <v>255175.86328783093</v>
      </c>
    </row>
    <row r="70" spans="1:14">
      <c r="A70" s="58">
        <v>136</v>
      </c>
      <c r="B70" s="57">
        <v>987.77</v>
      </c>
      <c r="C70" s="57">
        <v>2</v>
      </c>
      <c r="D70" s="57">
        <v>1.9</v>
      </c>
      <c r="E70" s="30">
        <f t="shared" si="6"/>
        <v>2.9</v>
      </c>
      <c r="F70" s="30">
        <f t="shared" si="7"/>
        <v>3.9000000000000004</v>
      </c>
      <c r="G70" s="30">
        <f t="shared" si="8"/>
        <v>22620</v>
      </c>
      <c r="H70" s="10">
        <f t="shared" si="9"/>
        <v>8249.4252602704237</v>
      </c>
      <c r="I70" s="30">
        <f t="shared" si="11"/>
        <v>8700</v>
      </c>
      <c r="J70" s="10">
        <f t="shared" si="10"/>
        <v>5670.5747397295763</v>
      </c>
      <c r="K70" s="31">
        <f>G70*'Cost Estimates'!$X$2</f>
        <v>1131000</v>
      </c>
      <c r="L70" s="31">
        <f>H70*'Cost Estimates'!$X$3</f>
        <v>1361155.1679446199</v>
      </c>
      <c r="M70" s="31">
        <f>I70*'Cost Estimates'!$X$4</f>
        <v>478500</v>
      </c>
      <c r="N70" s="17">
        <f>J70*'Cost Estimates'!$X$5</f>
        <v>255175.86328783093</v>
      </c>
    </row>
    <row r="71" spans="1:14">
      <c r="A71" s="58">
        <v>138</v>
      </c>
      <c r="B71" s="57">
        <v>982.72500000000002</v>
      </c>
      <c r="C71" s="57">
        <v>2</v>
      </c>
      <c r="D71" s="57">
        <v>1.9</v>
      </c>
      <c r="E71" s="30">
        <f t="shared" si="6"/>
        <v>2.9</v>
      </c>
      <c r="F71" s="30">
        <f t="shared" si="7"/>
        <v>3.9000000000000004</v>
      </c>
      <c r="G71" s="30">
        <f t="shared" si="8"/>
        <v>22620</v>
      </c>
      <c r="H71" s="10">
        <f t="shared" si="9"/>
        <v>8249.4252602704237</v>
      </c>
      <c r="I71" s="30">
        <f t="shared" si="11"/>
        <v>8700</v>
      </c>
      <c r="J71" s="10">
        <f t="shared" si="10"/>
        <v>5670.5747397295763</v>
      </c>
      <c r="K71" s="31">
        <f>G71*'Cost Estimates'!$X$2</f>
        <v>1131000</v>
      </c>
      <c r="L71" s="31">
        <f>H71*'Cost Estimates'!$X$3</f>
        <v>1361155.1679446199</v>
      </c>
      <c r="M71" s="31">
        <f>I71*'Cost Estimates'!$X$4</f>
        <v>478500</v>
      </c>
      <c r="N71" s="17">
        <f>J71*'Cost Estimates'!$X$5</f>
        <v>255175.86328783093</v>
      </c>
    </row>
    <row r="72" spans="1:14">
      <c r="A72" s="58">
        <v>140</v>
      </c>
      <c r="B72" s="57">
        <v>977.55899999999997</v>
      </c>
      <c r="C72" s="57">
        <v>2</v>
      </c>
      <c r="D72" s="57">
        <v>1.9</v>
      </c>
      <c r="E72" s="30">
        <f t="shared" si="6"/>
        <v>2.9</v>
      </c>
      <c r="F72" s="30">
        <f t="shared" si="7"/>
        <v>3.9000000000000004</v>
      </c>
      <c r="G72" s="30">
        <f t="shared" si="8"/>
        <v>22620</v>
      </c>
      <c r="H72" s="10">
        <f t="shared" si="9"/>
        <v>8249.4252602704237</v>
      </c>
      <c r="I72" s="30">
        <f t="shared" si="11"/>
        <v>8700</v>
      </c>
      <c r="J72" s="10">
        <f t="shared" si="10"/>
        <v>5670.5747397295763</v>
      </c>
      <c r="K72" s="31">
        <f>G72*'Cost Estimates'!$X$2</f>
        <v>1131000</v>
      </c>
      <c r="L72" s="31">
        <f>H72*'Cost Estimates'!$X$3</f>
        <v>1361155.1679446199</v>
      </c>
      <c r="M72" s="31">
        <f>I72*'Cost Estimates'!$X$4</f>
        <v>478500</v>
      </c>
      <c r="N72" s="17">
        <f>J72*'Cost Estimates'!$X$5</f>
        <v>255175.86328783093</v>
      </c>
    </row>
    <row r="73" spans="1:14">
      <c r="A73" s="58">
        <v>142</v>
      </c>
      <c r="B73" s="57">
        <v>975.28899999999999</v>
      </c>
      <c r="C73" s="57">
        <v>2</v>
      </c>
      <c r="D73" s="57">
        <v>1.9</v>
      </c>
      <c r="E73" s="30">
        <f t="shared" si="6"/>
        <v>2.9</v>
      </c>
      <c r="F73" s="30">
        <f t="shared" si="7"/>
        <v>3.9000000000000004</v>
      </c>
      <c r="G73" s="30">
        <f t="shared" si="8"/>
        <v>22620</v>
      </c>
      <c r="H73" s="10">
        <f t="shared" si="9"/>
        <v>8249.4252602704237</v>
      </c>
      <c r="I73" s="30">
        <f t="shared" si="11"/>
        <v>8700</v>
      </c>
      <c r="J73" s="10">
        <f t="shared" si="10"/>
        <v>5670.5747397295763</v>
      </c>
      <c r="K73" s="31">
        <f>G73*'Cost Estimates'!$X$2</f>
        <v>1131000</v>
      </c>
      <c r="L73" s="31">
        <f>H73*'Cost Estimates'!$X$3</f>
        <v>1361155.1679446199</v>
      </c>
      <c r="M73" s="31">
        <f>I73*'Cost Estimates'!$X$4</f>
        <v>478500</v>
      </c>
      <c r="N73" s="17">
        <f>J73*'Cost Estimates'!$X$5</f>
        <v>255175.86328783093</v>
      </c>
    </row>
    <row r="74" spans="1:14">
      <c r="A74" s="58">
        <v>144</v>
      </c>
      <c r="B74" s="57">
        <v>973.96799999999996</v>
      </c>
      <c r="C74" s="57">
        <v>2</v>
      </c>
      <c r="D74" s="57">
        <v>1.9</v>
      </c>
      <c r="E74" s="30">
        <f t="shared" si="6"/>
        <v>2.9</v>
      </c>
      <c r="F74" s="30">
        <f t="shared" si="7"/>
        <v>3.9000000000000004</v>
      </c>
      <c r="G74" s="30">
        <f t="shared" si="8"/>
        <v>22620</v>
      </c>
      <c r="H74" s="10">
        <f t="shared" si="9"/>
        <v>8249.4252602704237</v>
      </c>
      <c r="I74" s="30">
        <f t="shared" si="11"/>
        <v>8700</v>
      </c>
      <c r="J74" s="10">
        <f t="shared" si="10"/>
        <v>5670.5747397295763</v>
      </c>
      <c r="K74" s="31">
        <f>G74*'Cost Estimates'!$X$2</f>
        <v>1131000</v>
      </c>
      <c r="L74" s="31">
        <f>H74*'Cost Estimates'!$X$3</f>
        <v>1361155.1679446199</v>
      </c>
      <c r="M74" s="31">
        <f>I74*'Cost Estimates'!$X$4</f>
        <v>478500</v>
      </c>
      <c r="N74" s="17">
        <f>J74*'Cost Estimates'!$X$5</f>
        <v>255175.86328783093</v>
      </c>
    </row>
    <row r="75" spans="1:14">
      <c r="A75" s="58">
        <v>146</v>
      </c>
      <c r="B75" s="57">
        <v>962.47299999999996</v>
      </c>
      <c r="C75" s="57">
        <v>2</v>
      </c>
      <c r="D75" s="57">
        <v>1.9</v>
      </c>
      <c r="E75" s="30">
        <f t="shared" si="6"/>
        <v>2.9</v>
      </c>
      <c r="F75" s="30">
        <f t="shared" si="7"/>
        <v>3.9000000000000004</v>
      </c>
      <c r="G75" s="30">
        <f t="shared" si="8"/>
        <v>22620</v>
      </c>
      <c r="H75" s="10">
        <f t="shared" si="9"/>
        <v>8249.4252602704237</v>
      </c>
      <c r="I75" s="30">
        <f t="shared" si="11"/>
        <v>8700</v>
      </c>
      <c r="J75" s="10">
        <f t="shared" si="10"/>
        <v>5670.5747397295763</v>
      </c>
      <c r="K75" s="31">
        <f>G75*'Cost Estimates'!$X$2</f>
        <v>1131000</v>
      </c>
      <c r="L75" s="31">
        <f>H75*'Cost Estimates'!$X$3</f>
        <v>1361155.1679446199</v>
      </c>
      <c r="M75" s="31">
        <f>I75*'Cost Estimates'!$X$4</f>
        <v>478500</v>
      </c>
      <c r="N75" s="17">
        <f>J75*'Cost Estimates'!$X$5</f>
        <v>255175.86328783093</v>
      </c>
    </row>
    <row r="76" spans="1:14">
      <c r="A76" s="58">
        <v>148</v>
      </c>
      <c r="B76" s="57">
        <v>951.28499999999997</v>
      </c>
      <c r="C76" s="57">
        <v>2</v>
      </c>
      <c r="D76" s="57">
        <v>1.9</v>
      </c>
      <c r="E76" s="30">
        <f t="shared" si="6"/>
        <v>2.9</v>
      </c>
      <c r="F76" s="30">
        <f t="shared" si="7"/>
        <v>3.9000000000000004</v>
      </c>
      <c r="G76" s="30">
        <f t="shared" si="8"/>
        <v>22620</v>
      </c>
      <c r="H76" s="10">
        <f t="shared" si="9"/>
        <v>8249.4252602704237</v>
      </c>
      <c r="I76" s="30">
        <f t="shared" si="11"/>
        <v>8700</v>
      </c>
      <c r="J76" s="10">
        <f t="shared" si="10"/>
        <v>5670.5747397295763</v>
      </c>
      <c r="K76" s="31">
        <f>G76*'Cost Estimates'!$X$2</f>
        <v>1131000</v>
      </c>
      <c r="L76" s="31">
        <f>H76*'Cost Estimates'!$X$3</f>
        <v>1361155.1679446199</v>
      </c>
      <c r="M76" s="31">
        <f>I76*'Cost Estimates'!$X$4</f>
        <v>478500</v>
      </c>
      <c r="N76" s="17">
        <f>J76*'Cost Estimates'!$X$5</f>
        <v>255175.86328783093</v>
      </c>
    </row>
    <row r="77" spans="1:14">
      <c r="A77" s="58">
        <v>150</v>
      </c>
      <c r="B77" s="57">
        <v>948.17399999999998</v>
      </c>
      <c r="C77" s="57">
        <v>2</v>
      </c>
      <c r="D77" s="57">
        <v>1.9</v>
      </c>
      <c r="E77" s="30">
        <f t="shared" si="6"/>
        <v>2.9</v>
      </c>
      <c r="F77" s="30">
        <f t="shared" si="7"/>
        <v>3.9000000000000004</v>
      </c>
      <c r="G77" s="30">
        <f t="shared" si="8"/>
        <v>22620</v>
      </c>
      <c r="H77" s="10">
        <f t="shared" si="9"/>
        <v>8249.4252602704237</v>
      </c>
      <c r="I77" s="30">
        <f t="shared" si="11"/>
        <v>8700</v>
      </c>
      <c r="J77" s="10">
        <f t="shared" si="10"/>
        <v>5670.5747397295763</v>
      </c>
      <c r="K77" s="31">
        <f>G77*'Cost Estimates'!$X$2</f>
        <v>1131000</v>
      </c>
      <c r="L77" s="31">
        <f>H77*'Cost Estimates'!$X$3</f>
        <v>1361155.1679446199</v>
      </c>
      <c r="M77" s="31">
        <f>I77*'Cost Estimates'!$X$4</f>
        <v>478500</v>
      </c>
      <c r="N77" s="17">
        <f>J77*'Cost Estimates'!$X$5</f>
        <v>255175.86328783093</v>
      </c>
    </row>
    <row r="78" spans="1:14">
      <c r="A78" s="58">
        <v>152</v>
      </c>
      <c r="B78" s="57">
        <v>944.64099999999996</v>
      </c>
      <c r="C78" s="57">
        <v>2</v>
      </c>
      <c r="D78" s="57">
        <v>1.9</v>
      </c>
      <c r="E78" s="30">
        <f t="shared" si="6"/>
        <v>2.9</v>
      </c>
      <c r="F78" s="30">
        <f t="shared" si="7"/>
        <v>3.9000000000000004</v>
      </c>
      <c r="G78" s="30">
        <f t="shared" si="8"/>
        <v>22620</v>
      </c>
      <c r="H78" s="10">
        <f t="shared" si="9"/>
        <v>8249.4252602704237</v>
      </c>
      <c r="I78" s="30">
        <f t="shared" si="11"/>
        <v>8700</v>
      </c>
      <c r="J78" s="10">
        <f t="shared" si="10"/>
        <v>5670.5747397295763</v>
      </c>
      <c r="K78" s="31">
        <f>G78*'Cost Estimates'!$X$2</f>
        <v>1131000</v>
      </c>
      <c r="L78" s="31">
        <f>H78*'Cost Estimates'!$X$3</f>
        <v>1361155.1679446199</v>
      </c>
      <c r="M78" s="31">
        <f>I78*'Cost Estimates'!$X$4</f>
        <v>478500</v>
      </c>
      <c r="N78" s="17">
        <f>J78*'Cost Estimates'!$X$5</f>
        <v>255175.86328783093</v>
      </c>
    </row>
    <row r="79" spans="1:14">
      <c r="A79" s="58">
        <v>154</v>
      </c>
      <c r="B79" s="57">
        <v>941.56600000000003</v>
      </c>
      <c r="C79" s="57">
        <v>2</v>
      </c>
      <c r="D79" s="57">
        <v>1.9</v>
      </c>
      <c r="E79" s="30">
        <f t="shared" si="6"/>
        <v>2.9</v>
      </c>
      <c r="F79" s="30">
        <f t="shared" si="7"/>
        <v>3.9000000000000004</v>
      </c>
      <c r="G79" s="30">
        <f t="shared" si="8"/>
        <v>22620</v>
      </c>
      <c r="H79" s="10">
        <f t="shared" si="9"/>
        <v>8249.4252602704237</v>
      </c>
      <c r="I79" s="30">
        <f t="shared" si="11"/>
        <v>8700</v>
      </c>
      <c r="J79" s="10">
        <f t="shared" si="10"/>
        <v>5670.5747397295763</v>
      </c>
      <c r="K79" s="31">
        <f>G79*'Cost Estimates'!$X$2</f>
        <v>1131000</v>
      </c>
      <c r="L79" s="31">
        <f>H79*'Cost Estimates'!$X$3</f>
        <v>1361155.1679446199</v>
      </c>
      <c r="M79" s="31">
        <f>I79*'Cost Estimates'!$X$4</f>
        <v>478500</v>
      </c>
      <c r="N79" s="17">
        <f>J79*'Cost Estimates'!$X$5</f>
        <v>255175.86328783093</v>
      </c>
    </row>
    <row r="80" spans="1:14">
      <c r="A80" s="58">
        <v>156</v>
      </c>
      <c r="B80" s="57">
        <v>940.94200000000001</v>
      </c>
      <c r="C80" s="57">
        <v>2</v>
      </c>
      <c r="D80" s="57">
        <v>1.9</v>
      </c>
      <c r="E80" s="30">
        <f t="shared" si="6"/>
        <v>2.9</v>
      </c>
      <c r="F80" s="30">
        <f t="shared" si="7"/>
        <v>3.9000000000000004</v>
      </c>
      <c r="G80" s="30">
        <f t="shared" si="8"/>
        <v>22620</v>
      </c>
      <c r="H80" s="10">
        <f t="shared" si="9"/>
        <v>8249.4252602704237</v>
      </c>
      <c r="I80" s="30">
        <f t="shared" si="11"/>
        <v>8700</v>
      </c>
      <c r="J80" s="10">
        <f t="shared" si="10"/>
        <v>5670.5747397295763</v>
      </c>
      <c r="K80" s="31">
        <f>G80*'Cost Estimates'!$X$2</f>
        <v>1131000</v>
      </c>
      <c r="L80" s="31">
        <f>H80*'Cost Estimates'!$X$3</f>
        <v>1361155.1679446199</v>
      </c>
      <c r="M80" s="31">
        <f>I80*'Cost Estimates'!$X$4</f>
        <v>478500</v>
      </c>
      <c r="N80" s="17">
        <f>J80*'Cost Estimates'!$X$5</f>
        <v>255175.86328783093</v>
      </c>
    </row>
    <row r="81" spans="1:14">
      <c r="A81" s="58">
        <v>158</v>
      </c>
      <c r="B81" s="57">
        <v>939.726</v>
      </c>
      <c r="C81" s="57">
        <v>2</v>
      </c>
      <c r="D81" s="57">
        <v>1.9</v>
      </c>
      <c r="E81" s="30">
        <f t="shared" si="6"/>
        <v>2.9</v>
      </c>
      <c r="F81" s="30">
        <f t="shared" si="7"/>
        <v>3.9000000000000004</v>
      </c>
      <c r="G81" s="30">
        <f t="shared" si="8"/>
        <v>22620</v>
      </c>
      <c r="H81" s="10">
        <f t="shared" si="9"/>
        <v>8249.4252602704237</v>
      </c>
      <c r="I81" s="30">
        <f t="shared" si="11"/>
        <v>8700</v>
      </c>
      <c r="J81" s="10">
        <f t="shared" si="10"/>
        <v>5670.5747397295763</v>
      </c>
      <c r="K81" s="31">
        <f>G81*'Cost Estimates'!$X$2</f>
        <v>1131000</v>
      </c>
      <c r="L81" s="31">
        <f>H81*'Cost Estimates'!$X$3</f>
        <v>1361155.1679446199</v>
      </c>
      <c r="M81" s="31">
        <f>I81*'Cost Estimates'!$X$4</f>
        <v>478500</v>
      </c>
      <c r="N81" s="17">
        <f>J81*'Cost Estimates'!$X$5</f>
        <v>255175.86328783093</v>
      </c>
    </row>
    <row r="82" spans="1:14">
      <c r="A82" s="58">
        <v>160</v>
      </c>
      <c r="B82" s="57">
        <v>936.73800000000006</v>
      </c>
      <c r="C82" s="57">
        <v>2</v>
      </c>
      <c r="D82" s="57">
        <v>1.8</v>
      </c>
      <c r="E82" s="30">
        <f t="shared" si="6"/>
        <v>2.8</v>
      </c>
      <c r="F82" s="30">
        <f t="shared" si="7"/>
        <v>3.8</v>
      </c>
      <c r="G82" s="30">
        <f t="shared" si="8"/>
        <v>21279.999999999996</v>
      </c>
      <c r="H82" s="10">
        <f t="shared" si="9"/>
        <v>7790.6199011845338</v>
      </c>
      <c r="I82" s="30">
        <f t="shared" si="11"/>
        <v>8399.9999999999964</v>
      </c>
      <c r="J82" s="10">
        <f t="shared" si="10"/>
        <v>5089.3800988154653</v>
      </c>
      <c r="K82" s="31">
        <f>G82*'Cost Estimates'!$X$2</f>
        <v>1063999.9999999998</v>
      </c>
      <c r="L82" s="31">
        <f>H82*'Cost Estimates'!$X$3</f>
        <v>1285452.283695448</v>
      </c>
      <c r="M82" s="31">
        <f>I82*'Cost Estimates'!$X$4</f>
        <v>461999.99999999983</v>
      </c>
      <c r="N82" s="17">
        <f>J82*'Cost Estimates'!$X$5</f>
        <v>229022.10444669594</v>
      </c>
    </row>
    <row r="83" spans="1:14">
      <c r="A83" s="58">
        <v>162</v>
      </c>
      <c r="B83" s="57">
        <v>933.65</v>
      </c>
      <c r="C83" s="57">
        <v>2</v>
      </c>
      <c r="D83" s="57">
        <v>1.8</v>
      </c>
      <c r="E83" s="30">
        <f t="shared" si="6"/>
        <v>2.8</v>
      </c>
      <c r="F83" s="30">
        <f t="shared" si="7"/>
        <v>3.8</v>
      </c>
      <c r="G83" s="30">
        <f t="shared" si="8"/>
        <v>21279.999999999996</v>
      </c>
      <c r="H83" s="10">
        <f t="shared" si="9"/>
        <v>7790.6199011845338</v>
      </c>
      <c r="I83" s="30">
        <f t="shared" si="11"/>
        <v>8399.9999999999964</v>
      </c>
      <c r="J83" s="10">
        <f t="shared" si="10"/>
        <v>5089.3800988154653</v>
      </c>
      <c r="K83" s="31">
        <f>G83*'Cost Estimates'!$X$2</f>
        <v>1063999.9999999998</v>
      </c>
      <c r="L83" s="31">
        <f>H83*'Cost Estimates'!$X$3</f>
        <v>1285452.283695448</v>
      </c>
      <c r="M83" s="31">
        <f>I83*'Cost Estimates'!$X$4</f>
        <v>461999.99999999983</v>
      </c>
      <c r="N83" s="17">
        <f>J83*'Cost Estimates'!$X$5</f>
        <v>229022.10444669594</v>
      </c>
    </row>
    <row r="84" spans="1:14">
      <c r="A84" s="58">
        <v>164</v>
      </c>
      <c r="B84" s="57">
        <v>932.745</v>
      </c>
      <c r="C84" s="57">
        <v>2</v>
      </c>
      <c r="D84" s="57">
        <v>1.8</v>
      </c>
      <c r="E84" s="30">
        <f t="shared" si="6"/>
        <v>2.8</v>
      </c>
      <c r="F84" s="30">
        <f t="shared" si="7"/>
        <v>3.8</v>
      </c>
      <c r="G84" s="30">
        <f t="shared" si="8"/>
        <v>21279.999999999996</v>
      </c>
      <c r="H84" s="10">
        <f t="shared" si="9"/>
        <v>7790.6199011845338</v>
      </c>
      <c r="I84" s="30">
        <f t="shared" si="11"/>
        <v>8399.9999999999964</v>
      </c>
      <c r="J84" s="10">
        <f t="shared" si="10"/>
        <v>5089.3800988154653</v>
      </c>
      <c r="K84" s="31">
        <f>G84*'Cost Estimates'!$X$2</f>
        <v>1063999.9999999998</v>
      </c>
      <c r="L84" s="31">
        <f>H84*'Cost Estimates'!$X$3</f>
        <v>1285452.283695448</v>
      </c>
      <c r="M84" s="31">
        <f>I84*'Cost Estimates'!$X$4</f>
        <v>461999.99999999983</v>
      </c>
      <c r="N84" s="17">
        <f>J84*'Cost Estimates'!$X$5</f>
        <v>229022.10444669594</v>
      </c>
    </row>
    <row r="85" spans="1:14">
      <c r="A85" s="58">
        <v>166</v>
      </c>
      <c r="B85" s="57">
        <v>931.69600000000003</v>
      </c>
      <c r="C85" s="57">
        <v>2</v>
      </c>
      <c r="D85" s="57">
        <v>1.8</v>
      </c>
      <c r="E85" s="30">
        <f t="shared" si="6"/>
        <v>2.8</v>
      </c>
      <c r="F85" s="30">
        <f t="shared" si="7"/>
        <v>3.8</v>
      </c>
      <c r="G85" s="30">
        <f t="shared" si="8"/>
        <v>21279.999999999996</v>
      </c>
      <c r="H85" s="10">
        <f t="shared" si="9"/>
        <v>7790.6199011845338</v>
      </c>
      <c r="I85" s="30">
        <f t="shared" si="11"/>
        <v>8399.9999999999964</v>
      </c>
      <c r="J85" s="10">
        <f t="shared" si="10"/>
        <v>5089.3800988154653</v>
      </c>
      <c r="K85" s="31">
        <f>G85*'Cost Estimates'!$X$2</f>
        <v>1063999.9999999998</v>
      </c>
      <c r="L85" s="31">
        <f>H85*'Cost Estimates'!$X$3</f>
        <v>1285452.283695448</v>
      </c>
      <c r="M85" s="31">
        <f>I85*'Cost Estimates'!$X$4</f>
        <v>461999.99999999983</v>
      </c>
      <c r="N85" s="17">
        <f>J85*'Cost Estimates'!$X$5</f>
        <v>229022.10444669594</v>
      </c>
    </row>
    <row r="86" spans="1:14">
      <c r="A86" s="58">
        <v>168</v>
      </c>
      <c r="B86" s="57">
        <v>930.99900000000002</v>
      </c>
      <c r="C86" s="57">
        <v>2</v>
      </c>
      <c r="D86" s="57">
        <v>1.8</v>
      </c>
      <c r="E86" s="30">
        <f t="shared" si="6"/>
        <v>2.8</v>
      </c>
      <c r="F86" s="30">
        <f t="shared" si="7"/>
        <v>3.8</v>
      </c>
      <c r="G86" s="30">
        <f t="shared" si="8"/>
        <v>21279.999999999996</v>
      </c>
      <c r="H86" s="10">
        <f t="shared" si="9"/>
        <v>7790.6199011845338</v>
      </c>
      <c r="I86" s="30">
        <f t="shared" si="11"/>
        <v>8399.9999999999964</v>
      </c>
      <c r="J86" s="10">
        <f t="shared" si="10"/>
        <v>5089.3800988154653</v>
      </c>
      <c r="K86" s="31">
        <f>G86*'Cost Estimates'!$X$2</f>
        <v>1063999.9999999998</v>
      </c>
      <c r="L86" s="31">
        <f>H86*'Cost Estimates'!$X$3</f>
        <v>1285452.283695448</v>
      </c>
      <c r="M86" s="31">
        <f>I86*'Cost Estimates'!$X$4</f>
        <v>461999.99999999983</v>
      </c>
      <c r="N86" s="17">
        <f>J86*'Cost Estimates'!$X$5</f>
        <v>229022.10444669594</v>
      </c>
    </row>
    <row r="87" spans="1:14">
      <c r="A87" s="58">
        <v>170</v>
      </c>
      <c r="B87" s="57">
        <v>930.88499999999999</v>
      </c>
      <c r="C87" s="57">
        <v>2</v>
      </c>
      <c r="D87" s="57">
        <v>1.8</v>
      </c>
      <c r="E87" s="30">
        <f t="shared" si="6"/>
        <v>2.8</v>
      </c>
      <c r="F87" s="30">
        <f t="shared" si="7"/>
        <v>3.8</v>
      </c>
      <c r="G87" s="30">
        <f t="shared" si="8"/>
        <v>21279.999999999996</v>
      </c>
      <c r="H87" s="10">
        <f t="shared" si="9"/>
        <v>7790.6199011845338</v>
      </c>
      <c r="I87" s="30">
        <f t="shared" si="11"/>
        <v>8399.9999999999964</v>
      </c>
      <c r="J87" s="10">
        <f t="shared" si="10"/>
        <v>5089.3800988154653</v>
      </c>
      <c r="K87" s="31">
        <f>G87*'Cost Estimates'!$X$2</f>
        <v>1063999.9999999998</v>
      </c>
      <c r="L87" s="31">
        <f>H87*'Cost Estimates'!$X$3</f>
        <v>1285452.283695448</v>
      </c>
      <c r="M87" s="31">
        <f>I87*'Cost Estimates'!$X$4</f>
        <v>461999.99999999983</v>
      </c>
      <c r="N87" s="17">
        <f>J87*'Cost Estimates'!$X$5</f>
        <v>229022.10444669594</v>
      </c>
    </row>
    <row r="88" spans="1:14">
      <c r="A88" s="58">
        <v>172</v>
      </c>
      <c r="B88" s="57">
        <v>930.37800000000004</v>
      </c>
      <c r="C88" s="57">
        <v>2</v>
      </c>
      <c r="D88" s="57">
        <v>1.8</v>
      </c>
      <c r="E88" s="30">
        <f t="shared" si="6"/>
        <v>2.8</v>
      </c>
      <c r="F88" s="30">
        <f t="shared" si="7"/>
        <v>3.8</v>
      </c>
      <c r="G88" s="30">
        <f t="shared" si="8"/>
        <v>21279.999999999996</v>
      </c>
      <c r="H88" s="10">
        <f t="shared" si="9"/>
        <v>7790.6199011845338</v>
      </c>
      <c r="I88" s="30">
        <f t="shared" si="11"/>
        <v>8399.9999999999964</v>
      </c>
      <c r="J88" s="10">
        <f t="shared" si="10"/>
        <v>5089.3800988154653</v>
      </c>
      <c r="K88" s="31">
        <f>G88*'Cost Estimates'!$X$2</f>
        <v>1063999.9999999998</v>
      </c>
      <c r="L88" s="31">
        <f>H88*'Cost Estimates'!$X$3</f>
        <v>1285452.283695448</v>
      </c>
      <c r="M88" s="31">
        <f>I88*'Cost Estimates'!$X$4</f>
        <v>461999.99999999983</v>
      </c>
      <c r="N88" s="17">
        <f>J88*'Cost Estimates'!$X$5</f>
        <v>229022.10444669594</v>
      </c>
    </row>
    <row r="89" spans="1:14">
      <c r="A89" s="58">
        <v>174</v>
      </c>
      <c r="B89" s="57">
        <v>931.32399999999996</v>
      </c>
      <c r="C89" s="57">
        <v>2</v>
      </c>
      <c r="D89" s="57">
        <v>1.8</v>
      </c>
      <c r="E89" s="30">
        <f t="shared" si="6"/>
        <v>2.8</v>
      </c>
      <c r="F89" s="30">
        <f t="shared" si="7"/>
        <v>3.8</v>
      </c>
      <c r="G89" s="30">
        <f t="shared" si="8"/>
        <v>21279.999999999996</v>
      </c>
      <c r="H89" s="10">
        <f t="shared" si="9"/>
        <v>7790.6199011845338</v>
      </c>
      <c r="I89" s="30">
        <f t="shared" si="11"/>
        <v>8399.9999999999964</v>
      </c>
      <c r="J89" s="10">
        <f t="shared" si="10"/>
        <v>5089.3800988154653</v>
      </c>
      <c r="K89" s="31">
        <f>G89*'Cost Estimates'!$X$2</f>
        <v>1063999.9999999998</v>
      </c>
      <c r="L89" s="31">
        <f>H89*'Cost Estimates'!$X$3</f>
        <v>1285452.283695448</v>
      </c>
      <c r="M89" s="31">
        <f>I89*'Cost Estimates'!$X$4</f>
        <v>461999.99999999983</v>
      </c>
      <c r="N89" s="17">
        <f>J89*'Cost Estimates'!$X$5</f>
        <v>229022.10444669594</v>
      </c>
    </row>
    <row r="90" spans="1:14">
      <c r="A90" s="58">
        <v>176</v>
      </c>
      <c r="B90" s="57">
        <v>933.53</v>
      </c>
      <c r="C90" s="57">
        <v>2</v>
      </c>
      <c r="D90" s="57">
        <v>1.8</v>
      </c>
      <c r="E90" s="30">
        <f t="shared" si="6"/>
        <v>2.8</v>
      </c>
      <c r="F90" s="30">
        <f t="shared" si="7"/>
        <v>3.8</v>
      </c>
      <c r="G90" s="30">
        <f t="shared" si="8"/>
        <v>21279.999999999996</v>
      </c>
      <c r="H90" s="10">
        <f t="shared" si="9"/>
        <v>7790.6199011845338</v>
      </c>
      <c r="I90" s="30">
        <f t="shared" si="11"/>
        <v>8399.9999999999964</v>
      </c>
      <c r="J90" s="10">
        <f t="shared" si="10"/>
        <v>5089.3800988154653</v>
      </c>
      <c r="K90" s="31">
        <f>G90*'Cost Estimates'!$X$2</f>
        <v>1063999.9999999998</v>
      </c>
      <c r="L90" s="31">
        <f>H90*'Cost Estimates'!$X$3</f>
        <v>1285452.283695448</v>
      </c>
      <c r="M90" s="31">
        <f>I90*'Cost Estimates'!$X$4</f>
        <v>461999.99999999983</v>
      </c>
      <c r="N90" s="17">
        <f>J90*'Cost Estimates'!$X$5</f>
        <v>229022.10444669594</v>
      </c>
    </row>
    <row r="91" spans="1:14">
      <c r="A91" s="58">
        <v>178</v>
      </c>
      <c r="B91" s="57">
        <v>932.71400000000006</v>
      </c>
      <c r="C91" s="57">
        <v>2</v>
      </c>
      <c r="D91" s="57">
        <v>1.8</v>
      </c>
      <c r="E91" s="30">
        <f t="shared" si="6"/>
        <v>2.8</v>
      </c>
      <c r="F91" s="30">
        <f t="shared" si="7"/>
        <v>3.8</v>
      </c>
      <c r="G91" s="30">
        <f t="shared" si="8"/>
        <v>21279.999999999996</v>
      </c>
      <c r="H91" s="10">
        <f t="shared" si="9"/>
        <v>7790.6199011845338</v>
      </c>
      <c r="I91" s="30">
        <f t="shared" si="11"/>
        <v>8399.9999999999964</v>
      </c>
      <c r="J91" s="10">
        <f t="shared" si="10"/>
        <v>5089.3800988154653</v>
      </c>
      <c r="K91" s="31">
        <f>G91*'Cost Estimates'!$X$2</f>
        <v>1063999.9999999998</v>
      </c>
      <c r="L91" s="31">
        <f>H91*'Cost Estimates'!$X$3</f>
        <v>1285452.283695448</v>
      </c>
      <c r="M91" s="31">
        <f>I91*'Cost Estimates'!$X$4</f>
        <v>461999.99999999983</v>
      </c>
      <c r="N91" s="17">
        <f>J91*'Cost Estimates'!$X$5</f>
        <v>229022.10444669594</v>
      </c>
    </row>
    <row r="92" spans="1:14">
      <c r="A92" s="58">
        <v>180</v>
      </c>
      <c r="B92" s="57">
        <v>928.31100000000004</v>
      </c>
      <c r="C92" s="57">
        <v>2</v>
      </c>
      <c r="D92" s="57">
        <v>1.8</v>
      </c>
      <c r="E92" s="30">
        <f t="shared" si="6"/>
        <v>2.8</v>
      </c>
      <c r="F92" s="30">
        <f t="shared" si="7"/>
        <v>3.8</v>
      </c>
      <c r="G92" s="30">
        <f t="shared" si="8"/>
        <v>21279.999999999996</v>
      </c>
      <c r="H92" s="10">
        <f t="shared" si="9"/>
        <v>7790.6199011845338</v>
      </c>
      <c r="I92" s="30">
        <f t="shared" si="11"/>
        <v>8399.9999999999964</v>
      </c>
      <c r="J92" s="10">
        <f t="shared" si="10"/>
        <v>5089.3800988154653</v>
      </c>
      <c r="K92" s="31">
        <f>G92*'Cost Estimates'!$X$2</f>
        <v>1063999.9999999998</v>
      </c>
      <c r="L92" s="31">
        <f>H92*'Cost Estimates'!$X$3</f>
        <v>1285452.283695448</v>
      </c>
      <c r="M92" s="31">
        <f>I92*'Cost Estimates'!$X$4</f>
        <v>461999.99999999983</v>
      </c>
      <c r="N92" s="17">
        <f>J92*'Cost Estimates'!$X$5</f>
        <v>229022.10444669594</v>
      </c>
    </row>
    <row r="93" spans="1:14">
      <c r="A93" s="58">
        <v>182</v>
      </c>
      <c r="B93" s="57">
        <v>924.17899999999997</v>
      </c>
      <c r="C93" s="57">
        <v>2</v>
      </c>
      <c r="D93" s="57">
        <v>1.8</v>
      </c>
      <c r="E93" s="30">
        <f t="shared" si="6"/>
        <v>2.8</v>
      </c>
      <c r="F93" s="30">
        <f t="shared" si="7"/>
        <v>3.8</v>
      </c>
      <c r="G93" s="30">
        <f t="shared" si="8"/>
        <v>21279.999999999996</v>
      </c>
      <c r="H93" s="10">
        <f t="shared" si="9"/>
        <v>7790.6199011845338</v>
      </c>
      <c r="I93" s="30">
        <f t="shared" si="11"/>
        <v>8399.9999999999964</v>
      </c>
      <c r="J93" s="10">
        <f t="shared" si="10"/>
        <v>5089.3800988154653</v>
      </c>
      <c r="K93" s="31">
        <f>G93*'Cost Estimates'!$X$2</f>
        <v>1063999.9999999998</v>
      </c>
      <c r="L93" s="31">
        <f>H93*'Cost Estimates'!$X$3</f>
        <v>1285452.283695448</v>
      </c>
      <c r="M93" s="31">
        <f>I93*'Cost Estimates'!$X$4</f>
        <v>461999.99999999983</v>
      </c>
      <c r="N93" s="17">
        <f>J93*'Cost Estimates'!$X$5</f>
        <v>229022.10444669594</v>
      </c>
    </row>
    <row r="94" spans="1:14">
      <c r="A94" s="58">
        <v>184</v>
      </c>
      <c r="B94" s="57">
        <v>928.39800000000002</v>
      </c>
      <c r="C94" s="57">
        <v>2</v>
      </c>
      <c r="D94" s="57">
        <v>1.8</v>
      </c>
      <c r="E94" s="30">
        <f t="shared" si="6"/>
        <v>2.8</v>
      </c>
      <c r="F94" s="30">
        <f t="shared" si="7"/>
        <v>3.8</v>
      </c>
      <c r="G94" s="30">
        <f t="shared" si="8"/>
        <v>21279.999999999996</v>
      </c>
      <c r="H94" s="10">
        <f t="shared" si="9"/>
        <v>7790.6199011845338</v>
      </c>
      <c r="I94" s="30">
        <f t="shared" si="11"/>
        <v>8399.9999999999964</v>
      </c>
      <c r="J94" s="10">
        <f t="shared" si="10"/>
        <v>5089.3800988154653</v>
      </c>
      <c r="K94" s="31">
        <f>G94*'Cost Estimates'!$X$2</f>
        <v>1063999.9999999998</v>
      </c>
      <c r="L94" s="31">
        <f>H94*'Cost Estimates'!$X$3</f>
        <v>1285452.283695448</v>
      </c>
      <c r="M94" s="31">
        <f>I94*'Cost Estimates'!$X$4</f>
        <v>461999.99999999983</v>
      </c>
      <c r="N94" s="17">
        <f>J94*'Cost Estimates'!$X$5</f>
        <v>229022.10444669594</v>
      </c>
    </row>
    <row r="95" spans="1:14">
      <c r="A95" s="58">
        <v>186</v>
      </c>
      <c r="B95" s="57">
        <v>930.86599999999999</v>
      </c>
      <c r="C95" s="57">
        <v>2</v>
      </c>
      <c r="D95" s="57">
        <v>1.8</v>
      </c>
      <c r="E95" s="30">
        <f t="shared" si="6"/>
        <v>2.8</v>
      </c>
      <c r="F95" s="30">
        <f t="shared" si="7"/>
        <v>3.8</v>
      </c>
      <c r="G95" s="30">
        <f t="shared" si="8"/>
        <v>21279.999999999996</v>
      </c>
      <c r="H95" s="10">
        <f t="shared" si="9"/>
        <v>7790.6199011845338</v>
      </c>
      <c r="I95" s="30">
        <f t="shared" si="11"/>
        <v>8399.9999999999964</v>
      </c>
      <c r="J95" s="10">
        <f t="shared" si="10"/>
        <v>5089.3800988154653</v>
      </c>
      <c r="K95" s="31">
        <f>G95*'Cost Estimates'!$X$2</f>
        <v>1063999.9999999998</v>
      </c>
      <c r="L95" s="31">
        <f>H95*'Cost Estimates'!$X$3</f>
        <v>1285452.283695448</v>
      </c>
      <c r="M95" s="31">
        <f>I95*'Cost Estimates'!$X$4</f>
        <v>461999.99999999983</v>
      </c>
      <c r="N95" s="17">
        <f>J95*'Cost Estimates'!$X$5</f>
        <v>229022.10444669594</v>
      </c>
    </row>
    <row r="96" spans="1:14">
      <c r="A96" s="58">
        <v>188</v>
      </c>
      <c r="B96" s="57">
        <v>928.41099999999994</v>
      </c>
      <c r="C96" s="57">
        <v>2</v>
      </c>
      <c r="D96" s="57">
        <v>1.8</v>
      </c>
      <c r="E96" s="30">
        <f t="shared" si="6"/>
        <v>2.8</v>
      </c>
      <c r="F96" s="30">
        <f t="shared" si="7"/>
        <v>3.8</v>
      </c>
      <c r="G96" s="30">
        <f t="shared" si="8"/>
        <v>21279.999999999996</v>
      </c>
      <c r="H96" s="10">
        <f t="shared" si="9"/>
        <v>7790.6199011845338</v>
      </c>
      <c r="I96" s="30">
        <f t="shared" si="11"/>
        <v>8399.9999999999964</v>
      </c>
      <c r="J96" s="10">
        <f t="shared" si="10"/>
        <v>5089.3800988154653</v>
      </c>
      <c r="K96" s="31">
        <f>G96*'Cost Estimates'!$X$2</f>
        <v>1063999.9999999998</v>
      </c>
      <c r="L96" s="31">
        <f>H96*'Cost Estimates'!$X$3</f>
        <v>1285452.283695448</v>
      </c>
      <c r="M96" s="31">
        <f>I96*'Cost Estimates'!$X$4</f>
        <v>461999.99999999983</v>
      </c>
      <c r="N96" s="17">
        <f>J96*'Cost Estimates'!$X$5</f>
        <v>229022.10444669594</v>
      </c>
    </row>
    <row r="97" spans="1:14">
      <c r="A97" s="58">
        <v>190</v>
      </c>
      <c r="B97" s="57">
        <v>927.84900000000005</v>
      </c>
      <c r="C97" s="57">
        <v>2</v>
      </c>
      <c r="D97" s="57">
        <v>1.8</v>
      </c>
      <c r="E97" s="30">
        <f t="shared" si="6"/>
        <v>2.8</v>
      </c>
      <c r="F97" s="30">
        <f t="shared" si="7"/>
        <v>3.8</v>
      </c>
      <c r="G97" s="30">
        <f t="shared" si="8"/>
        <v>21279.999999999996</v>
      </c>
      <c r="H97" s="10">
        <f t="shared" si="9"/>
        <v>7790.6199011845338</v>
      </c>
      <c r="I97" s="30">
        <f t="shared" si="11"/>
        <v>8399.9999999999964</v>
      </c>
      <c r="J97" s="10">
        <f t="shared" si="10"/>
        <v>5089.3800988154653</v>
      </c>
      <c r="K97" s="31">
        <f>G97*'Cost Estimates'!$X$2</f>
        <v>1063999.9999999998</v>
      </c>
      <c r="L97" s="31">
        <f>H97*'Cost Estimates'!$X$3</f>
        <v>1285452.283695448</v>
      </c>
      <c r="M97" s="31">
        <f>I97*'Cost Estimates'!$X$4</f>
        <v>461999.99999999983</v>
      </c>
      <c r="N97" s="17">
        <f>J97*'Cost Estimates'!$X$5</f>
        <v>229022.10444669594</v>
      </c>
    </row>
    <row r="98" spans="1:14">
      <c r="A98" s="58">
        <v>192</v>
      </c>
      <c r="B98" s="57">
        <v>926.71</v>
      </c>
      <c r="C98" s="57">
        <v>2</v>
      </c>
      <c r="D98" s="57">
        <v>1.8</v>
      </c>
      <c r="E98" s="30">
        <f t="shared" si="6"/>
        <v>2.8</v>
      </c>
      <c r="F98" s="30">
        <f t="shared" si="7"/>
        <v>3.8</v>
      </c>
      <c r="G98" s="30">
        <f t="shared" si="8"/>
        <v>21279.999999999996</v>
      </c>
      <c r="H98" s="10">
        <f t="shared" si="9"/>
        <v>7790.6199011845338</v>
      </c>
      <c r="I98" s="30">
        <f t="shared" si="11"/>
        <v>8399.9999999999964</v>
      </c>
      <c r="J98" s="10">
        <f t="shared" si="10"/>
        <v>5089.3800988154653</v>
      </c>
      <c r="K98" s="31">
        <f>G98*'Cost Estimates'!$X$2</f>
        <v>1063999.9999999998</v>
      </c>
      <c r="L98" s="31">
        <f>H98*'Cost Estimates'!$X$3</f>
        <v>1285452.283695448</v>
      </c>
      <c r="M98" s="31">
        <f>I98*'Cost Estimates'!$X$4</f>
        <v>461999.99999999983</v>
      </c>
      <c r="N98" s="17">
        <f>J98*'Cost Estimates'!$X$5</f>
        <v>229022.10444669594</v>
      </c>
    </row>
    <row r="99" spans="1:14">
      <c r="A99" s="58">
        <v>194</v>
      </c>
      <c r="B99" s="57">
        <v>926.20100000000002</v>
      </c>
      <c r="C99" s="57">
        <v>2</v>
      </c>
      <c r="D99" s="57">
        <v>1.8</v>
      </c>
      <c r="E99" s="30">
        <f t="shared" si="6"/>
        <v>2.8</v>
      </c>
      <c r="F99" s="30">
        <f t="shared" si="7"/>
        <v>3.8</v>
      </c>
      <c r="G99" s="30">
        <f t="shared" si="8"/>
        <v>21279.999999999996</v>
      </c>
      <c r="H99" s="10">
        <f t="shared" si="9"/>
        <v>7790.6199011845338</v>
      </c>
      <c r="I99" s="30">
        <f t="shared" si="11"/>
        <v>8399.9999999999964</v>
      </c>
      <c r="J99" s="10">
        <f t="shared" si="10"/>
        <v>5089.3800988154653</v>
      </c>
      <c r="K99" s="31">
        <f>G99*'Cost Estimates'!$X$2</f>
        <v>1063999.9999999998</v>
      </c>
      <c r="L99" s="31">
        <f>H99*'Cost Estimates'!$X$3</f>
        <v>1285452.283695448</v>
      </c>
      <c r="M99" s="31">
        <f>I99*'Cost Estimates'!$X$4</f>
        <v>461999.99999999983</v>
      </c>
      <c r="N99" s="17">
        <f>J99*'Cost Estimates'!$X$5</f>
        <v>229022.10444669594</v>
      </c>
    </row>
    <row r="100" spans="1:14">
      <c r="A100" s="58">
        <v>196</v>
      </c>
      <c r="B100" s="57">
        <v>924.50900000000001</v>
      </c>
      <c r="C100" s="57">
        <v>2</v>
      </c>
      <c r="D100" s="57">
        <v>1.8</v>
      </c>
      <c r="E100" s="30">
        <f t="shared" si="6"/>
        <v>2.8</v>
      </c>
      <c r="F100" s="30">
        <f t="shared" si="7"/>
        <v>3.8</v>
      </c>
      <c r="G100" s="30">
        <f t="shared" si="8"/>
        <v>21279.999999999996</v>
      </c>
      <c r="H100" s="10">
        <f t="shared" si="9"/>
        <v>7790.6199011845338</v>
      </c>
      <c r="I100" s="30">
        <f t="shared" si="11"/>
        <v>8399.9999999999964</v>
      </c>
      <c r="J100" s="10">
        <f t="shared" si="10"/>
        <v>5089.3800988154653</v>
      </c>
      <c r="K100" s="31">
        <f>G100*'Cost Estimates'!$X$2</f>
        <v>1063999.9999999998</v>
      </c>
      <c r="L100" s="31">
        <f>H100*'Cost Estimates'!$X$3</f>
        <v>1285452.283695448</v>
      </c>
      <c r="M100" s="31">
        <f>I100*'Cost Estimates'!$X$4</f>
        <v>461999.99999999983</v>
      </c>
      <c r="N100" s="17">
        <f>J100*'Cost Estimates'!$X$5</f>
        <v>229022.10444669594</v>
      </c>
    </row>
    <row r="101" spans="1:14">
      <c r="A101" s="58">
        <v>198</v>
      </c>
      <c r="B101" s="57">
        <v>923.41700000000003</v>
      </c>
      <c r="C101" s="57">
        <v>2</v>
      </c>
      <c r="D101" s="57">
        <v>1.8</v>
      </c>
      <c r="E101" s="30">
        <f t="shared" si="6"/>
        <v>2.8</v>
      </c>
      <c r="F101" s="30">
        <f t="shared" si="7"/>
        <v>3.8</v>
      </c>
      <c r="G101" s="30">
        <f t="shared" si="8"/>
        <v>21279.999999999996</v>
      </c>
      <c r="H101" s="10">
        <f t="shared" si="9"/>
        <v>7790.6199011845338</v>
      </c>
      <c r="I101" s="30">
        <f t="shared" si="11"/>
        <v>8399.9999999999964</v>
      </c>
      <c r="J101" s="10">
        <f t="shared" si="10"/>
        <v>5089.3800988154653</v>
      </c>
      <c r="K101" s="31">
        <f>G101*'Cost Estimates'!$X$2</f>
        <v>1063999.9999999998</v>
      </c>
      <c r="L101" s="31">
        <f>H101*'Cost Estimates'!$X$3</f>
        <v>1285452.283695448</v>
      </c>
      <c r="M101" s="31">
        <f>I101*'Cost Estimates'!$X$4</f>
        <v>461999.99999999983</v>
      </c>
      <c r="N101" s="17">
        <f>J101*'Cost Estimates'!$X$5</f>
        <v>229022.10444669594</v>
      </c>
    </row>
    <row r="102" spans="1:14">
      <c r="A102" s="58">
        <v>200</v>
      </c>
      <c r="B102" s="57">
        <v>923.01099999999997</v>
      </c>
      <c r="C102" s="57">
        <v>2</v>
      </c>
      <c r="D102" s="57">
        <v>1.8</v>
      </c>
      <c r="E102" s="30">
        <f t="shared" si="6"/>
        <v>2.8</v>
      </c>
      <c r="F102" s="30">
        <f t="shared" si="7"/>
        <v>3.8</v>
      </c>
      <c r="G102" s="30">
        <f t="shared" si="8"/>
        <v>21279.999999999996</v>
      </c>
      <c r="H102" s="10">
        <f t="shared" si="9"/>
        <v>7790.6199011845338</v>
      </c>
      <c r="I102" s="30">
        <f t="shared" si="11"/>
        <v>8399.9999999999964</v>
      </c>
      <c r="J102" s="10">
        <f t="shared" si="10"/>
        <v>5089.3800988154653</v>
      </c>
      <c r="K102" s="31">
        <f>G102*'Cost Estimates'!$X$2</f>
        <v>1063999.9999999998</v>
      </c>
      <c r="L102" s="31">
        <f>H102*'Cost Estimates'!$X$3</f>
        <v>1285452.283695448</v>
      </c>
      <c r="M102" s="31">
        <f>I102*'Cost Estimates'!$X$4</f>
        <v>461999.99999999983</v>
      </c>
      <c r="N102" s="17">
        <f>J102*'Cost Estimates'!$X$5</f>
        <v>229022.10444669594</v>
      </c>
    </row>
    <row r="103" spans="1:14">
      <c r="A103" s="58">
        <v>202</v>
      </c>
      <c r="B103" s="57">
        <v>921.96900000000005</v>
      </c>
      <c r="C103" s="57">
        <v>2</v>
      </c>
      <c r="D103" s="57">
        <v>1.8</v>
      </c>
      <c r="E103" s="30">
        <f t="shared" si="6"/>
        <v>2.8</v>
      </c>
      <c r="F103" s="30">
        <f t="shared" si="7"/>
        <v>3.8</v>
      </c>
      <c r="G103" s="30">
        <f t="shared" si="8"/>
        <v>21279.999999999996</v>
      </c>
      <c r="H103" s="10">
        <f t="shared" si="9"/>
        <v>7790.6199011845338</v>
      </c>
      <c r="I103" s="30">
        <f t="shared" si="11"/>
        <v>8399.9999999999964</v>
      </c>
      <c r="J103" s="10">
        <f t="shared" si="10"/>
        <v>5089.3800988154653</v>
      </c>
      <c r="K103" s="31">
        <f>G103*'Cost Estimates'!$X$2</f>
        <v>1063999.9999999998</v>
      </c>
      <c r="L103" s="31">
        <f>H103*'Cost Estimates'!$X$3</f>
        <v>1285452.283695448</v>
      </c>
      <c r="M103" s="31">
        <f>I103*'Cost Estimates'!$X$4</f>
        <v>461999.99999999983</v>
      </c>
      <c r="N103" s="17">
        <f>J103*'Cost Estimates'!$X$5</f>
        <v>229022.10444669594</v>
      </c>
    </row>
    <row r="104" spans="1:14">
      <c r="A104" s="58">
        <v>204</v>
      </c>
      <c r="B104" s="57">
        <v>920.66099999999994</v>
      </c>
      <c r="C104" s="57">
        <v>2</v>
      </c>
      <c r="D104" s="57">
        <v>1.8</v>
      </c>
      <c r="E104" s="30">
        <f t="shared" si="6"/>
        <v>2.8</v>
      </c>
      <c r="F104" s="30">
        <f t="shared" si="7"/>
        <v>3.8</v>
      </c>
      <c r="G104" s="30">
        <f t="shared" si="8"/>
        <v>21279.999999999996</v>
      </c>
      <c r="H104" s="10">
        <f t="shared" si="9"/>
        <v>7790.6199011845338</v>
      </c>
      <c r="I104" s="30">
        <f t="shared" si="11"/>
        <v>8399.9999999999964</v>
      </c>
      <c r="J104" s="10">
        <f t="shared" si="10"/>
        <v>5089.3800988154653</v>
      </c>
      <c r="K104" s="31">
        <f>G104*'Cost Estimates'!$X$2</f>
        <v>1063999.9999999998</v>
      </c>
      <c r="L104" s="31">
        <f>H104*'Cost Estimates'!$X$3</f>
        <v>1285452.283695448</v>
      </c>
      <c r="M104" s="31">
        <f>I104*'Cost Estimates'!$X$4</f>
        <v>461999.99999999983</v>
      </c>
      <c r="N104" s="17">
        <f>J104*'Cost Estimates'!$X$5</f>
        <v>229022.10444669594</v>
      </c>
    </row>
    <row r="105" spans="1:14">
      <c r="A105" s="58">
        <v>206</v>
      </c>
      <c r="B105" s="57">
        <v>920.24300000000005</v>
      </c>
      <c r="C105" s="57">
        <v>2</v>
      </c>
      <c r="D105" s="57">
        <v>1.8</v>
      </c>
      <c r="E105" s="30">
        <f t="shared" si="6"/>
        <v>2.8</v>
      </c>
      <c r="F105" s="30">
        <f t="shared" si="7"/>
        <v>3.8</v>
      </c>
      <c r="G105" s="30">
        <f t="shared" si="8"/>
        <v>21279.999999999996</v>
      </c>
      <c r="H105" s="10">
        <f t="shared" si="9"/>
        <v>7790.6199011845338</v>
      </c>
      <c r="I105" s="30">
        <f t="shared" si="11"/>
        <v>8399.9999999999964</v>
      </c>
      <c r="J105" s="10">
        <f t="shared" si="10"/>
        <v>5089.3800988154653</v>
      </c>
      <c r="K105" s="31">
        <f>G105*'Cost Estimates'!$X$2</f>
        <v>1063999.9999999998</v>
      </c>
      <c r="L105" s="31">
        <f>H105*'Cost Estimates'!$X$3</f>
        <v>1285452.283695448</v>
      </c>
      <c r="M105" s="31">
        <f>I105*'Cost Estimates'!$X$4</f>
        <v>461999.99999999983</v>
      </c>
      <c r="N105" s="17">
        <f>J105*'Cost Estimates'!$X$5</f>
        <v>229022.10444669594</v>
      </c>
    </row>
    <row r="106" spans="1:14">
      <c r="A106" s="58">
        <v>208</v>
      </c>
      <c r="B106" s="57">
        <v>919.29700000000003</v>
      </c>
      <c r="C106" s="57">
        <v>2</v>
      </c>
      <c r="D106" s="57">
        <v>1.8</v>
      </c>
      <c r="E106" s="30">
        <f t="shared" si="6"/>
        <v>2.8</v>
      </c>
      <c r="F106" s="30">
        <f t="shared" si="7"/>
        <v>3.8</v>
      </c>
      <c r="G106" s="30">
        <f t="shared" si="8"/>
        <v>21279.999999999996</v>
      </c>
      <c r="H106" s="10">
        <f t="shared" si="9"/>
        <v>7790.6199011845338</v>
      </c>
      <c r="I106" s="30">
        <f t="shared" si="11"/>
        <v>8399.9999999999964</v>
      </c>
      <c r="J106" s="10">
        <f t="shared" si="10"/>
        <v>5089.3800988154653</v>
      </c>
      <c r="K106" s="31">
        <f>G106*'Cost Estimates'!$X$2</f>
        <v>1063999.9999999998</v>
      </c>
      <c r="L106" s="31">
        <f>H106*'Cost Estimates'!$X$3</f>
        <v>1285452.283695448</v>
      </c>
      <c r="M106" s="31">
        <f>I106*'Cost Estimates'!$X$4</f>
        <v>461999.99999999983</v>
      </c>
      <c r="N106" s="17">
        <f>J106*'Cost Estimates'!$X$5</f>
        <v>229022.10444669594</v>
      </c>
    </row>
    <row r="107" spans="1:14">
      <c r="A107" s="58">
        <v>210</v>
      </c>
      <c r="B107" s="57">
        <v>917.53300000000002</v>
      </c>
      <c r="C107" s="57">
        <v>2</v>
      </c>
      <c r="D107" s="57">
        <v>1.8</v>
      </c>
      <c r="E107" s="30">
        <f t="shared" si="6"/>
        <v>2.8</v>
      </c>
      <c r="F107" s="30">
        <f t="shared" si="7"/>
        <v>3.8</v>
      </c>
      <c r="G107" s="30">
        <f t="shared" si="8"/>
        <v>21279.999999999996</v>
      </c>
      <c r="H107" s="10">
        <f t="shared" si="9"/>
        <v>7790.6199011845338</v>
      </c>
      <c r="I107" s="30">
        <f t="shared" si="11"/>
        <v>8399.9999999999964</v>
      </c>
      <c r="J107" s="10">
        <f t="shared" si="10"/>
        <v>5089.3800988154653</v>
      </c>
      <c r="K107" s="31">
        <f>G107*'Cost Estimates'!$X$2</f>
        <v>1063999.9999999998</v>
      </c>
      <c r="L107" s="31">
        <f>H107*'Cost Estimates'!$X$3</f>
        <v>1285452.283695448</v>
      </c>
      <c r="M107" s="31">
        <f>I107*'Cost Estimates'!$X$4</f>
        <v>461999.99999999983</v>
      </c>
      <c r="N107" s="17">
        <f>J107*'Cost Estimates'!$X$5</f>
        <v>229022.10444669594</v>
      </c>
    </row>
    <row r="108" spans="1:14">
      <c r="A108" s="58">
        <v>212</v>
      </c>
      <c r="B108" s="57">
        <v>917.68399999999997</v>
      </c>
      <c r="C108" s="57">
        <v>2</v>
      </c>
      <c r="D108" s="57">
        <v>1.8</v>
      </c>
      <c r="E108" s="30">
        <f t="shared" si="6"/>
        <v>2.8</v>
      </c>
      <c r="F108" s="30">
        <f t="shared" si="7"/>
        <v>3.8</v>
      </c>
      <c r="G108" s="30">
        <f t="shared" si="8"/>
        <v>21279.999999999996</v>
      </c>
      <c r="H108" s="10">
        <f t="shared" si="9"/>
        <v>7790.6199011845338</v>
      </c>
      <c r="I108" s="30">
        <f t="shared" si="11"/>
        <v>8399.9999999999964</v>
      </c>
      <c r="J108" s="10">
        <f t="shared" si="10"/>
        <v>5089.3800988154653</v>
      </c>
      <c r="K108" s="31">
        <f>G108*'Cost Estimates'!$X$2</f>
        <v>1063999.9999999998</v>
      </c>
      <c r="L108" s="31">
        <f>H108*'Cost Estimates'!$X$3</f>
        <v>1285452.283695448</v>
      </c>
      <c r="M108" s="31">
        <f>I108*'Cost Estimates'!$X$4</f>
        <v>461999.99999999983</v>
      </c>
      <c r="N108" s="17">
        <f>J108*'Cost Estimates'!$X$5</f>
        <v>229022.10444669594</v>
      </c>
    </row>
    <row r="109" spans="1:14">
      <c r="A109" s="58">
        <v>214</v>
      </c>
      <c r="B109" s="57">
        <v>915.72400000000005</v>
      </c>
      <c r="C109" s="57">
        <v>2</v>
      </c>
      <c r="D109" s="57">
        <v>1.8</v>
      </c>
      <c r="E109" s="30">
        <f t="shared" si="6"/>
        <v>2.8</v>
      </c>
      <c r="F109" s="30">
        <f t="shared" si="7"/>
        <v>3.8</v>
      </c>
      <c r="G109" s="30">
        <f t="shared" si="8"/>
        <v>21279.999999999996</v>
      </c>
      <c r="H109" s="10">
        <f t="shared" si="9"/>
        <v>7790.6199011845338</v>
      </c>
      <c r="I109" s="30">
        <f t="shared" si="11"/>
        <v>8399.9999999999964</v>
      </c>
      <c r="J109" s="10">
        <f t="shared" si="10"/>
        <v>5089.3800988154653</v>
      </c>
      <c r="K109" s="31">
        <f>G109*'Cost Estimates'!$X$2</f>
        <v>1063999.9999999998</v>
      </c>
      <c r="L109" s="31">
        <f>H109*'Cost Estimates'!$X$3</f>
        <v>1285452.283695448</v>
      </c>
      <c r="M109" s="31">
        <f>I109*'Cost Estimates'!$X$4</f>
        <v>461999.99999999983</v>
      </c>
      <c r="N109" s="17">
        <f>J109*'Cost Estimates'!$X$5</f>
        <v>229022.10444669594</v>
      </c>
    </row>
    <row r="110" spans="1:14">
      <c r="A110" s="58">
        <v>216</v>
      </c>
      <c r="B110" s="57">
        <v>915.73</v>
      </c>
      <c r="C110" s="57">
        <v>2</v>
      </c>
      <c r="D110" s="57">
        <v>1.8</v>
      </c>
      <c r="E110" s="30">
        <f t="shared" si="6"/>
        <v>2.8</v>
      </c>
      <c r="F110" s="30">
        <f t="shared" si="7"/>
        <v>3.8</v>
      </c>
      <c r="G110" s="30">
        <f t="shared" si="8"/>
        <v>21279.999999999996</v>
      </c>
      <c r="H110" s="10">
        <f t="shared" si="9"/>
        <v>7790.6199011845338</v>
      </c>
      <c r="I110" s="30">
        <f t="shared" si="11"/>
        <v>8399.9999999999964</v>
      </c>
      <c r="J110" s="10">
        <f t="shared" si="10"/>
        <v>5089.3800988154653</v>
      </c>
      <c r="K110" s="31">
        <f>G110*'Cost Estimates'!$X$2</f>
        <v>1063999.9999999998</v>
      </c>
      <c r="L110" s="31">
        <f>H110*'Cost Estimates'!$X$3</f>
        <v>1285452.283695448</v>
      </c>
      <c r="M110" s="31">
        <f>I110*'Cost Estimates'!$X$4</f>
        <v>461999.99999999983</v>
      </c>
      <c r="N110" s="17">
        <f>J110*'Cost Estimates'!$X$5</f>
        <v>229022.10444669594</v>
      </c>
    </row>
    <row r="111" spans="1:14">
      <c r="A111" s="58">
        <v>218</v>
      </c>
      <c r="B111" s="57">
        <v>915.58399999999995</v>
      </c>
      <c r="C111" s="57">
        <v>2</v>
      </c>
      <c r="D111" s="57">
        <v>1.8</v>
      </c>
      <c r="E111" s="30">
        <f t="shared" si="6"/>
        <v>2.8</v>
      </c>
      <c r="F111" s="30">
        <f t="shared" si="7"/>
        <v>3.8</v>
      </c>
      <c r="G111" s="30">
        <f t="shared" si="8"/>
        <v>21279.999999999996</v>
      </c>
      <c r="H111" s="10">
        <f t="shared" si="9"/>
        <v>7790.6199011845338</v>
      </c>
      <c r="I111" s="30">
        <f t="shared" si="11"/>
        <v>8399.9999999999964</v>
      </c>
      <c r="J111" s="10">
        <f t="shared" si="10"/>
        <v>5089.3800988154653</v>
      </c>
      <c r="K111" s="31">
        <f>G111*'Cost Estimates'!$X$2</f>
        <v>1063999.9999999998</v>
      </c>
      <c r="L111" s="31">
        <f>H111*'Cost Estimates'!$X$3</f>
        <v>1285452.283695448</v>
      </c>
      <c r="M111" s="31">
        <f>I111*'Cost Estimates'!$X$4</f>
        <v>461999.99999999983</v>
      </c>
      <c r="N111" s="17">
        <f>J111*'Cost Estimates'!$X$5</f>
        <v>229022.10444669594</v>
      </c>
    </row>
    <row r="112" spans="1:14">
      <c r="A112" s="58">
        <v>220</v>
      </c>
      <c r="B112" s="57">
        <v>915.44399999999996</v>
      </c>
      <c r="C112" s="57">
        <v>2</v>
      </c>
      <c r="D112" s="57">
        <v>1.8</v>
      </c>
      <c r="E112" s="30">
        <f t="shared" si="6"/>
        <v>2.8</v>
      </c>
      <c r="F112" s="30">
        <f t="shared" si="7"/>
        <v>3.8</v>
      </c>
      <c r="G112" s="30">
        <f t="shared" si="8"/>
        <v>21279.999999999996</v>
      </c>
      <c r="H112" s="10">
        <f t="shared" si="9"/>
        <v>7790.6199011845338</v>
      </c>
      <c r="I112" s="30">
        <f t="shared" si="11"/>
        <v>8399.9999999999964</v>
      </c>
      <c r="J112" s="10">
        <f t="shared" si="10"/>
        <v>5089.3800988154653</v>
      </c>
      <c r="K112" s="31">
        <f>G112*'Cost Estimates'!$X$2</f>
        <v>1063999.9999999998</v>
      </c>
      <c r="L112" s="31">
        <f>H112*'Cost Estimates'!$X$3</f>
        <v>1285452.283695448</v>
      </c>
      <c r="M112" s="31">
        <f>I112*'Cost Estimates'!$X$4</f>
        <v>461999.99999999983</v>
      </c>
      <c r="N112" s="17">
        <f>J112*'Cost Estimates'!$X$5</f>
        <v>229022.10444669594</v>
      </c>
    </row>
    <row r="113" spans="1:14">
      <c r="A113" s="58">
        <v>222</v>
      </c>
      <c r="B113" s="57">
        <v>913.52</v>
      </c>
      <c r="C113" s="57">
        <v>2</v>
      </c>
      <c r="D113" s="57">
        <v>1.8</v>
      </c>
      <c r="E113" s="30">
        <f t="shared" si="6"/>
        <v>2.8</v>
      </c>
      <c r="F113" s="30">
        <f t="shared" si="7"/>
        <v>3.8</v>
      </c>
      <c r="G113" s="30">
        <f t="shared" si="8"/>
        <v>21279.999999999996</v>
      </c>
      <c r="H113" s="10">
        <f t="shared" si="9"/>
        <v>7790.6199011845338</v>
      </c>
      <c r="I113" s="30">
        <f t="shared" si="11"/>
        <v>8399.9999999999964</v>
      </c>
      <c r="J113" s="10">
        <f t="shared" si="10"/>
        <v>5089.3800988154653</v>
      </c>
      <c r="K113" s="31">
        <f>G113*'Cost Estimates'!$X$2</f>
        <v>1063999.9999999998</v>
      </c>
      <c r="L113" s="31">
        <f>H113*'Cost Estimates'!$X$3</f>
        <v>1285452.283695448</v>
      </c>
      <c r="M113" s="31">
        <f>I113*'Cost Estimates'!$X$4</f>
        <v>461999.99999999983</v>
      </c>
      <c r="N113" s="17">
        <f>J113*'Cost Estimates'!$X$5</f>
        <v>229022.10444669594</v>
      </c>
    </row>
    <row r="114" spans="1:14">
      <c r="A114" s="58">
        <v>224</v>
      </c>
      <c r="B114" s="57">
        <v>912.524</v>
      </c>
      <c r="C114" s="57">
        <v>2</v>
      </c>
      <c r="D114" s="57">
        <v>1.8</v>
      </c>
      <c r="E114" s="30">
        <f t="shared" si="6"/>
        <v>2.8</v>
      </c>
      <c r="F114" s="30">
        <f t="shared" si="7"/>
        <v>3.8</v>
      </c>
      <c r="G114" s="30">
        <f t="shared" si="8"/>
        <v>21279.999999999996</v>
      </c>
      <c r="H114" s="10">
        <f t="shared" si="9"/>
        <v>7790.6199011845338</v>
      </c>
      <c r="I114" s="30">
        <f t="shared" si="11"/>
        <v>8399.9999999999964</v>
      </c>
      <c r="J114" s="10">
        <f t="shared" si="10"/>
        <v>5089.3800988154653</v>
      </c>
      <c r="K114" s="31">
        <f>G114*'Cost Estimates'!$X$2</f>
        <v>1063999.9999999998</v>
      </c>
      <c r="L114" s="31">
        <f>H114*'Cost Estimates'!$X$3</f>
        <v>1285452.283695448</v>
      </c>
      <c r="M114" s="31">
        <f>I114*'Cost Estimates'!$X$4</f>
        <v>461999.99999999983</v>
      </c>
      <c r="N114" s="17">
        <f>J114*'Cost Estimates'!$X$5</f>
        <v>229022.10444669594</v>
      </c>
    </row>
    <row r="115" spans="1:14">
      <c r="A115" s="58">
        <v>226</v>
      </c>
      <c r="B115" s="57">
        <v>912.56500000000005</v>
      </c>
      <c r="C115" s="57">
        <v>2</v>
      </c>
      <c r="D115" s="57">
        <v>1.8</v>
      </c>
      <c r="E115" s="30">
        <f t="shared" si="6"/>
        <v>2.8</v>
      </c>
      <c r="F115" s="30">
        <f t="shared" si="7"/>
        <v>3.8</v>
      </c>
      <c r="G115" s="30">
        <f t="shared" si="8"/>
        <v>21279.999999999996</v>
      </c>
      <c r="H115" s="10">
        <f t="shared" si="9"/>
        <v>7790.6199011845338</v>
      </c>
      <c r="I115" s="30">
        <f t="shared" si="11"/>
        <v>8399.9999999999964</v>
      </c>
      <c r="J115" s="10">
        <f t="shared" si="10"/>
        <v>5089.3800988154653</v>
      </c>
      <c r="K115" s="31">
        <f>G115*'Cost Estimates'!$X$2</f>
        <v>1063999.9999999998</v>
      </c>
      <c r="L115" s="31">
        <f>H115*'Cost Estimates'!$X$3</f>
        <v>1285452.283695448</v>
      </c>
      <c r="M115" s="31">
        <f>I115*'Cost Estimates'!$X$4</f>
        <v>461999.99999999983</v>
      </c>
      <c r="N115" s="17">
        <f>J115*'Cost Estimates'!$X$5</f>
        <v>229022.10444669594</v>
      </c>
    </row>
    <row r="116" spans="1:14">
      <c r="A116" s="58">
        <v>228</v>
      </c>
      <c r="B116" s="57">
        <v>913.48400000000004</v>
      </c>
      <c r="C116" s="57">
        <v>2</v>
      </c>
      <c r="D116" s="57">
        <v>2.2000000000000002</v>
      </c>
      <c r="E116" s="30">
        <f t="shared" si="6"/>
        <v>3.2</v>
      </c>
      <c r="F116" s="30">
        <f t="shared" si="7"/>
        <v>4.2</v>
      </c>
      <c r="G116" s="30">
        <f t="shared" si="8"/>
        <v>26880.000000000004</v>
      </c>
      <c r="H116" s="10">
        <f t="shared" si="9"/>
        <v>9677.3457783126996</v>
      </c>
      <c r="I116" s="30">
        <f t="shared" si="11"/>
        <v>9600.0000000000055</v>
      </c>
      <c r="J116" s="10">
        <f t="shared" si="10"/>
        <v>7602.6542216873004</v>
      </c>
      <c r="K116" s="31">
        <f>G116*'Cost Estimates'!$X$2</f>
        <v>1344000.0000000002</v>
      </c>
      <c r="L116" s="31">
        <f>H116*'Cost Estimates'!$X$3</f>
        <v>1596762.0534215954</v>
      </c>
      <c r="M116" s="31">
        <f>I116*'Cost Estimates'!$X$4</f>
        <v>528000.00000000035</v>
      </c>
      <c r="N116" s="17">
        <f>J116*'Cost Estimates'!$X$5</f>
        <v>342119.43997592852</v>
      </c>
    </row>
    <row r="117" spans="1:14">
      <c r="A117" s="58">
        <v>230</v>
      </c>
      <c r="B117" s="57">
        <v>913.54499999999996</v>
      </c>
      <c r="C117" s="57">
        <v>2</v>
      </c>
      <c r="D117" s="57">
        <v>2.2000000000000002</v>
      </c>
      <c r="E117" s="30">
        <f t="shared" si="6"/>
        <v>3.2</v>
      </c>
      <c r="F117" s="30">
        <f t="shared" si="7"/>
        <v>4.2</v>
      </c>
      <c r="G117" s="30">
        <f t="shared" si="8"/>
        <v>26880.000000000004</v>
      </c>
      <c r="H117" s="10">
        <f t="shared" si="9"/>
        <v>9677.3457783126996</v>
      </c>
      <c r="I117" s="30">
        <f t="shared" si="11"/>
        <v>9600.0000000000055</v>
      </c>
      <c r="J117" s="10">
        <f t="shared" si="10"/>
        <v>7602.6542216873004</v>
      </c>
      <c r="K117" s="31">
        <f>G117*'Cost Estimates'!$X$2</f>
        <v>1344000.0000000002</v>
      </c>
      <c r="L117" s="31">
        <f>H117*'Cost Estimates'!$X$3</f>
        <v>1596762.0534215954</v>
      </c>
      <c r="M117" s="31">
        <f>I117*'Cost Estimates'!$X$4</f>
        <v>528000.00000000035</v>
      </c>
      <c r="N117" s="17">
        <f>J117*'Cost Estimates'!$X$5</f>
        <v>342119.43997592852</v>
      </c>
    </row>
    <row r="118" spans="1:14">
      <c r="A118" s="58">
        <v>232</v>
      </c>
      <c r="B118" s="57">
        <v>914.54600000000005</v>
      </c>
      <c r="C118" s="57">
        <v>2</v>
      </c>
      <c r="D118" s="57">
        <v>2.2000000000000002</v>
      </c>
      <c r="E118" s="30">
        <f t="shared" si="6"/>
        <v>3.2</v>
      </c>
      <c r="F118" s="30">
        <f t="shared" si="7"/>
        <v>4.2</v>
      </c>
      <c r="G118" s="30">
        <f t="shared" si="8"/>
        <v>26880.000000000004</v>
      </c>
      <c r="H118" s="10">
        <f t="shared" si="9"/>
        <v>9677.3457783126996</v>
      </c>
      <c r="I118" s="30">
        <f t="shared" si="11"/>
        <v>9600.0000000000055</v>
      </c>
      <c r="J118" s="10">
        <f t="shared" si="10"/>
        <v>7602.6542216873004</v>
      </c>
      <c r="K118" s="31">
        <f>G118*'Cost Estimates'!$X$2</f>
        <v>1344000.0000000002</v>
      </c>
      <c r="L118" s="31">
        <f>H118*'Cost Estimates'!$X$3</f>
        <v>1596762.0534215954</v>
      </c>
      <c r="M118" s="31">
        <f>I118*'Cost Estimates'!$X$4</f>
        <v>528000.00000000035</v>
      </c>
      <c r="N118" s="17">
        <f>J118*'Cost Estimates'!$X$5</f>
        <v>342119.43997592852</v>
      </c>
    </row>
    <row r="119" spans="1:14">
      <c r="A119" s="58">
        <v>234</v>
      </c>
      <c r="B119" s="57">
        <v>918.28499999999997</v>
      </c>
      <c r="C119" s="57">
        <v>2</v>
      </c>
      <c r="D119" s="57">
        <v>2.2000000000000002</v>
      </c>
      <c r="E119" s="30">
        <f t="shared" si="6"/>
        <v>3.2</v>
      </c>
      <c r="F119" s="30">
        <f t="shared" si="7"/>
        <v>4.2</v>
      </c>
      <c r="G119" s="30">
        <f t="shared" si="8"/>
        <v>26880.000000000004</v>
      </c>
      <c r="H119" s="10">
        <f t="shared" si="9"/>
        <v>9677.3457783126996</v>
      </c>
      <c r="I119" s="30">
        <f t="shared" si="11"/>
        <v>9600.0000000000055</v>
      </c>
      <c r="J119" s="10">
        <f t="shared" si="10"/>
        <v>7602.6542216873004</v>
      </c>
      <c r="K119" s="31">
        <f>G119*'Cost Estimates'!$X$2</f>
        <v>1344000.0000000002</v>
      </c>
      <c r="L119" s="31">
        <f>H119*'Cost Estimates'!$X$3</f>
        <v>1596762.0534215954</v>
      </c>
      <c r="M119" s="31">
        <f>I119*'Cost Estimates'!$X$4</f>
        <v>528000.00000000035</v>
      </c>
      <c r="N119" s="17">
        <f>J119*'Cost Estimates'!$X$5</f>
        <v>342119.43997592852</v>
      </c>
    </row>
    <row r="120" spans="1:14">
      <c r="A120" s="58">
        <v>236</v>
      </c>
      <c r="B120" s="57">
        <v>919.35699999999997</v>
      </c>
      <c r="C120" s="57">
        <v>2</v>
      </c>
      <c r="D120" s="57">
        <v>2.2000000000000002</v>
      </c>
      <c r="E120" s="30">
        <f t="shared" si="6"/>
        <v>3.2</v>
      </c>
      <c r="F120" s="30">
        <f t="shared" si="7"/>
        <v>4.2</v>
      </c>
      <c r="G120" s="30">
        <f t="shared" si="8"/>
        <v>26880.000000000004</v>
      </c>
      <c r="H120" s="10">
        <f t="shared" si="9"/>
        <v>9677.3457783126996</v>
      </c>
      <c r="I120" s="30">
        <f t="shared" si="11"/>
        <v>9600.0000000000055</v>
      </c>
      <c r="J120" s="10">
        <f t="shared" si="10"/>
        <v>7602.6542216873004</v>
      </c>
      <c r="K120" s="31">
        <f>G120*'Cost Estimates'!$X$2</f>
        <v>1344000.0000000002</v>
      </c>
      <c r="L120" s="31">
        <f>H120*'Cost Estimates'!$X$3</f>
        <v>1596762.0534215954</v>
      </c>
      <c r="M120" s="31">
        <f>I120*'Cost Estimates'!$X$4</f>
        <v>528000.00000000035</v>
      </c>
      <c r="N120" s="17">
        <f>J120*'Cost Estimates'!$X$5</f>
        <v>342119.43997592852</v>
      </c>
    </row>
    <row r="121" spans="1:14">
      <c r="A121" s="58">
        <v>238</v>
      </c>
      <c r="B121" s="57">
        <v>918.649</v>
      </c>
      <c r="C121" s="57">
        <v>2</v>
      </c>
      <c r="D121" s="57">
        <v>2.2000000000000002</v>
      </c>
      <c r="E121" s="30">
        <f t="shared" si="6"/>
        <v>3.2</v>
      </c>
      <c r="F121" s="30">
        <f t="shared" si="7"/>
        <v>4.2</v>
      </c>
      <c r="G121" s="30">
        <f t="shared" si="8"/>
        <v>26880.000000000004</v>
      </c>
      <c r="H121" s="10">
        <f t="shared" si="9"/>
        <v>9677.3457783126996</v>
      </c>
      <c r="I121" s="30">
        <f t="shared" si="11"/>
        <v>9600.0000000000055</v>
      </c>
      <c r="J121" s="10">
        <f t="shared" si="10"/>
        <v>7602.6542216873004</v>
      </c>
      <c r="K121" s="31">
        <f>G121*'Cost Estimates'!$X$2</f>
        <v>1344000.0000000002</v>
      </c>
      <c r="L121" s="31">
        <f>H121*'Cost Estimates'!$X$3</f>
        <v>1596762.0534215954</v>
      </c>
      <c r="M121" s="31">
        <f>I121*'Cost Estimates'!$X$4</f>
        <v>528000.00000000035</v>
      </c>
      <c r="N121" s="17">
        <f>J121*'Cost Estimates'!$X$5</f>
        <v>342119.43997592852</v>
      </c>
    </row>
    <row r="122" spans="1:14">
      <c r="A122" s="58">
        <v>240</v>
      </c>
      <c r="B122" s="57">
        <v>922.97400000000005</v>
      </c>
      <c r="C122" s="57">
        <v>2</v>
      </c>
      <c r="D122" s="57">
        <v>2.2000000000000002</v>
      </c>
      <c r="E122" s="30">
        <f t="shared" si="6"/>
        <v>3.2</v>
      </c>
      <c r="F122" s="30">
        <f t="shared" si="7"/>
        <v>4.2</v>
      </c>
      <c r="G122" s="30">
        <f t="shared" si="8"/>
        <v>26880.000000000004</v>
      </c>
      <c r="H122" s="10">
        <f t="shared" si="9"/>
        <v>9677.3457783126996</v>
      </c>
      <c r="I122" s="30">
        <f t="shared" si="11"/>
        <v>9600.0000000000055</v>
      </c>
      <c r="J122" s="10">
        <f t="shared" si="10"/>
        <v>7602.6542216873004</v>
      </c>
      <c r="K122" s="31">
        <f>G122*'Cost Estimates'!$X$2</f>
        <v>1344000.0000000002</v>
      </c>
      <c r="L122" s="31">
        <f>H122*'Cost Estimates'!$X$3</f>
        <v>1596762.0534215954</v>
      </c>
      <c r="M122" s="31">
        <f>I122*'Cost Estimates'!$X$4</f>
        <v>528000.00000000035</v>
      </c>
      <c r="N122" s="17">
        <f>J122*'Cost Estimates'!$X$5</f>
        <v>342119.43997592852</v>
      </c>
    </row>
    <row r="123" spans="1:14">
      <c r="A123" s="58">
        <v>242</v>
      </c>
      <c r="B123" s="57">
        <v>927.375</v>
      </c>
      <c r="C123" s="57">
        <v>2</v>
      </c>
      <c r="D123" s="57">
        <v>2.2000000000000002</v>
      </c>
      <c r="E123" s="30">
        <f t="shared" si="6"/>
        <v>3.2</v>
      </c>
      <c r="F123" s="30">
        <f t="shared" si="7"/>
        <v>4.2</v>
      </c>
      <c r="G123" s="30">
        <f t="shared" si="8"/>
        <v>26880.000000000004</v>
      </c>
      <c r="H123" s="10">
        <f t="shared" si="9"/>
        <v>9677.3457783126996</v>
      </c>
      <c r="I123" s="30">
        <f t="shared" si="11"/>
        <v>9600.0000000000055</v>
      </c>
      <c r="J123" s="10">
        <f t="shared" si="10"/>
        <v>7602.6542216873004</v>
      </c>
      <c r="K123" s="31">
        <f>G123*'Cost Estimates'!$X$2</f>
        <v>1344000.0000000002</v>
      </c>
      <c r="L123" s="31">
        <f>H123*'Cost Estimates'!$X$3</f>
        <v>1596762.0534215954</v>
      </c>
      <c r="M123" s="31">
        <f>I123*'Cost Estimates'!$X$4</f>
        <v>528000.00000000035</v>
      </c>
      <c r="N123" s="17">
        <f>J123*'Cost Estimates'!$X$5</f>
        <v>342119.43997592852</v>
      </c>
    </row>
    <row r="124" spans="1:14">
      <c r="A124" s="58">
        <v>244</v>
      </c>
      <c r="B124" s="57">
        <v>929.25300000000004</v>
      </c>
      <c r="C124" s="57">
        <v>2</v>
      </c>
      <c r="D124" s="57">
        <v>2.2000000000000002</v>
      </c>
      <c r="E124" s="30">
        <f t="shared" si="6"/>
        <v>3.2</v>
      </c>
      <c r="F124" s="30">
        <f t="shared" si="7"/>
        <v>4.2</v>
      </c>
      <c r="G124" s="30">
        <f t="shared" si="8"/>
        <v>26880.000000000004</v>
      </c>
      <c r="H124" s="10">
        <f t="shared" si="9"/>
        <v>9677.3457783126996</v>
      </c>
      <c r="I124" s="30">
        <f t="shared" si="11"/>
        <v>9600.0000000000055</v>
      </c>
      <c r="J124" s="10">
        <f t="shared" si="10"/>
        <v>7602.6542216873004</v>
      </c>
      <c r="K124" s="31">
        <f>G124*'Cost Estimates'!$X$2</f>
        <v>1344000.0000000002</v>
      </c>
      <c r="L124" s="31">
        <f>H124*'Cost Estimates'!$X$3</f>
        <v>1596762.0534215954</v>
      </c>
      <c r="M124" s="31">
        <f>I124*'Cost Estimates'!$X$4</f>
        <v>528000.00000000035</v>
      </c>
      <c r="N124" s="17">
        <f>J124*'Cost Estimates'!$X$5</f>
        <v>342119.43997592852</v>
      </c>
    </row>
    <row r="125" spans="1:14">
      <c r="A125" s="58">
        <v>246</v>
      </c>
      <c r="B125" s="57">
        <v>930.86300000000006</v>
      </c>
      <c r="C125" s="57">
        <v>2</v>
      </c>
      <c r="D125" s="57">
        <v>2.2000000000000002</v>
      </c>
      <c r="E125" s="30">
        <f t="shared" si="6"/>
        <v>3.2</v>
      </c>
      <c r="F125" s="30">
        <f t="shared" si="7"/>
        <v>4.2</v>
      </c>
      <c r="G125" s="30">
        <f t="shared" si="8"/>
        <v>26880.000000000004</v>
      </c>
      <c r="H125" s="10">
        <f t="shared" si="9"/>
        <v>9677.3457783126996</v>
      </c>
      <c r="I125" s="30">
        <f t="shared" si="11"/>
        <v>9600.0000000000055</v>
      </c>
      <c r="J125" s="10">
        <f t="shared" si="10"/>
        <v>7602.6542216873004</v>
      </c>
      <c r="K125" s="31">
        <f>G125*'Cost Estimates'!$X$2</f>
        <v>1344000.0000000002</v>
      </c>
      <c r="L125" s="31">
        <f>H125*'Cost Estimates'!$X$3</f>
        <v>1596762.0534215954</v>
      </c>
      <c r="M125" s="31">
        <f>I125*'Cost Estimates'!$X$4</f>
        <v>528000.00000000035</v>
      </c>
      <c r="N125" s="17">
        <f>J125*'Cost Estimates'!$X$5</f>
        <v>342119.43997592852</v>
      </c>
    </row>
    <row r="126" spans="1:14">
      <c r="A126" s="58">
        <v>248</v>
      </c>
      <c r="B126" s="57">
        <v>931.92399999999998</v>
      </c>
      <c r="C126" s="57">
        <v>2</v>
      </c>
      <c r="D126" s="57">
        <v>2.2000000000000002</v>
      </c>
      <c r="E126" s="30">
        <f t="shared" si="6"/>
        <v>3.2</v>
      </c>
      <c r="F126" s="30">
        <f t="shared" si="7"/>
        <v>4.2</v>
      </c>
      <c r="G126" s="30">
        <f t="shared" si="8"/>
        <v>26880.000000000004</v>
      </c>
      <c r="H126" s="10">
        <f t="shared" si="9"/>
        <v>9677.3457783126996</v>
      </c>
      <c r="I126" s="30">
        <f t="shared" si="11"/>
        <v>9600.0000000000055</v>
      </c>
      <c r="J126" s="10">
        <f t="shared" si="10"/>
        <v>7602.6542216873004</v>
      </c>
      <c r="K126" s="31">
        <f>G126*'Cost Estimates'!$X$2</f>
        <v>1344000.0000000002</v>
      </c>
      <c r="L126" s="31">
        <f>H126*'Cost Estimates'!$X$3</f>
        <v>1596762.0534215954</v>
      </c>
      <c r="M126" s="31">
        <f>I126*'Cost Estimates'!$X$4</f>
        <v>528000.00000000035</v>
      </c>
      <c r="N126" s="17">
        <f>J126*'Cost Estimates'!$X$5</f>
        <v>342119.43997592852</v>
      </c>
    </row>
    <row r="127" spans="1:14">
      <c r="A127" s="58">
        <v>250</v>
      </c>
      <c r="B127" s="57">
        <v>936.72199999999998</v>
      </c>
      <c r="C127" s="57">
        <v>2</v>
      </c>
      <c r="D127" s="57">
        <v>2.2000000000000002</v>
      </c>
      <c r="E127" s="30">
        <f t="shared" si="6"/>
        <v>3.2</v>
      </c>
      <c r="F127" s="30">
        <f t="shared" si="7"/>
        <v>4.2</v>
      </c>
      <c r="G127" s="30">
        <f t="shared" si="8"/>
        <v>26880.000000000004</v>
      </c>
      <c r="H127" s="10">
        <f t="shared" si="9"/>
        <v>9677.3457783126996</v>
      </c>
      <c r="I127" s="30">
        <f t="shared" si="11"/>
        <v>9600.0000000000055</v>
      </c>
      <c r="J127" s="10">
        <f t="shared" si="10"/>
        <v>7602.6542216873004</v>
      </c>
      <c r="K127" s="31">
        <f>G127*'Cost Estimates'!$X$2</f>
        <v>1344000.0000000002</v>
      </c>
      <c r="L127" s="31">
        <f>H127*'Cost Estimates'!$X$3</f>
        <v>1596762.0534215954</v>
      </c>
      <c r="M127" s="31">
        <f>I127*'Cost Estimates'!$X$4</f>
        <v>528000.00000000035</v>
      </c>
      <c r="N127" s="17">
        <f>J127*'Cost Estimates'!$X$5</f>
        <v>342119.43997592852</v>
      </c>
    </row>
    <row r="128" spans="1:14">
      <c r="A128" s="58">
        <v>252</v>
      </c>
      <c r="B128" s="57">
        <v>941.77700000000004</v>
      </c>
      <c r="C128" s="57">
        <v>2</v>
      </c>
      <c r="D128" s="57">
        <v>2.2000000000000002</v>
      </c>
      <c r="E128" s="30">
        <f t="shared" si="6"/>
        <v>3.2</v>
      </c>
      <c r="F128" s="30">
        <f t="shared" si="7"/>
        <v>4.2</v>
      </c>
      <c r="G128" s="30">
        <f t="shared" si="8"/>
        <v>26880.000000000004</v>
      </c>
      <c r="H128" s="10">
        <f t="shared" si="9"/>
        <v>9677.3457783126996</v>
      </c>
      <c r="I128" s="30">
        <f t="shared" si="11"/>
        <v>9600.0000000000055</v>
      </c>
      <c r="J128" s="10">
        <f t="shared" si="10"/>
        <v>7602.6542216873004</v>
      </c>
      <c r="K128" s="31">
        <f>G128*'Cost Estimates'!$X$2</f>
        <v>1344000.0000000002</v>
      </c>
      <c r="L128" s="31">
        <f>H128*'Cost Estimates'!$X$3</f>
        <v>1596762.0534215954</v>
      </c>
      <c r="M128" s="31">
        <f>I128*'Cost Estimates'!$X$4</f>
        <v>528000.00000000035</v>
      </c>
      <c r="N128" s="17">
        <f>J128*'Cost Estimates'!$X$5</f>
        <v>342119.43997592852</v>
      </c>
    </row>
    <row r="129" spans="1:14">
      <c r="A129" s="58">
        <v>254</v>
      </c>
      <c r="B129" s="57">
        <v>948.14300000000003</v>
      </c>
      <c r="C129" s="57">
        <v>2</v>
      </c>
      <c r="D129" s="57">
        <v>2.2000000000000002</v>
      </c>
      <c r="E129" s="30">
        <f t="shared" si="6"/>
        <v>3.2</v>
      </c>
      <c r="F129" s="30">
        <f t="shared" si="7"/>
        <v>4.2</v>
      </c>
      <c r="G129" s="30">
        <f t="shared" si="8"/>
        <v>26880.000000000004</v>
      </c>
      <c r="H129" s="10">
        <f t="shared" si="9"/>
        <v>9677.3457783126996</v>
      </c>
      <c r="I129" s="30">
        <f t="shared" si="11"/>
        <v>9600.0000000000055</v>
      </c>
      <c r="J129" s="10">
        <f t="shared" si="10"/>
        <v>7602.6542216873004</v>
      </c>
      <c r="K129" s="31">
        <f>G129*'Cost Estimates'!$X$2</f>
        <v>1344000.0000000002</v>
      </c>
      <c r="L129" s="31">
        <f>H129*'Cost Estimates'!$X$3</f>
        <v>1596762.0534215954</v>
      </c>
      <c r="M129" s="31">
        <f>I129*'Cost Estimates'!$X$4</f>
        <v>528000.00000000035</v>
      </c>
      <c r="N129" s="17">
        <f>J129*'Cost Estimates'!$X$5</f>
        <v>342119.43997592852</v>
      </c>
    </row>
    <row r="130" spans="1:14">
      <c r="A130" s="58">
        <v>256</v>
      </c>
      <c r="B130" s="57">
        <v>955.41700000000003</v>
      </c>
      <c r="C130" s="57">
        <v>2</v>
      </c>
      <c r="D130" s="57">
        <v>2.2000000000000002</v>
      </c>
      <c r="E130" s="30">
        <f t="shared" si="6"/>
        <v>3.2</v>
      </c>
      <c r="F130" s="30">
        <f t="shared" si="7"/>
        <v>4.2</v>
      </c>
      <c r="G130" s="30">
        <f t="shared" si="8"/>
        <v>26880.000000000004</v>
      </c>
      <c r="H130" s="10">
        <f t="shared" si="9"/>
        <v>9677.3457783126996</v>
      </c>
      <c r="I130" s="30">
        <f t="shared" si="11"/>
        <v>9600.0000000000055</v>
      </c>
      <c r="J130" s="10">
        <f t="shared" si="10"/>
        <v>7602.6542216873004</v>
      </c>
      <c r="K130" s="31">
        <f>G130*'Cost Estimates'!$X$2</f>
        <v>1344000.0000000002</v>
      </c>
      <c r="L130" s="31">
        <f>H130*'Cost Estimates'!$X$3</f>
        <v>1596762.0534215954</v>
      </c>
      <c r="M130" s="31">
        <f>I130*'Cost Estimates'!$X$4</f>
        <v>528000.00000000035</v>
      </c>
      <c r="N130" s="17">
        <f>J130*'Cost Estimates'!$X$5</f>
        <v>342119.43997592852</v>
      </c>
    </row>
    <row r="131" spans="1:14">
      <c r="A131" s="58">
        <v>258</v>
      </c>
      <c r="B131" s="57">
        <v>962.7</v>
      </c>
      <c r="C131" s="57">
        <v>2</v>
      </c>
      <c r="D131" s="57">
        <v>2.2000000000000002</v>
      </c>
      <c r="E131" s="30">
        <f t="shared" si="6"/>
        <v>3.2</v>
      </c>
      <c r="F131" s="30">
        <f t="shared" si="7"/>
        <v>4.2</v>
      </c>
      <c r="G131" s="30">
        <f t="shared" si="8"/>
        <v>26880.000000000004</v>
      </c>
      <c r="H131" s="10">
        <f t="shared" si="9"/>
        <v>9677.3457783126996</v>
      </c>
      <c r="I131" s="30">
        <f t="shared" si="11"/>
        <v>9600.0000000000055</v>
      </c>
      <c r="J131" s="10">
        <f t="shared" si="10"/>
        <v>7602.6542216873004</v>
      </c>
      <c r="K131" s="31">
        <f>G131*'Cost Estimates'!$X$2</f>
        <v>1344000.0000000002</v>
      </c>
      <c r="L131" s="31">
        <f>H131*'Cost Estimates'!$X$3</f>
        <v>1596762.0534215954</v>
      </c>
      <c r="M131" s="31">
        <f>I131*'Cost Estimates'!$X$4</f>
        <v>528000.00000000035</v>
      </c>
      <c r="N131" s="17">
        <f>J131*'Cost Estimates'!$X$5</f>
        <v>342119.43997592852</v>
      </c>
    </row>
    <row r="132" spans="1:14">
      <c r="A132" s="58">
        <v>260</v>
      </c>
      <c r="B132" s="57">
        <v>969.28099999999995</v>
      </c>
      <c r="C132" s="57">
        <v>2</v>
      </c>
      <c r="D132" s="57">
        <v>2.2000000000000002</v>
      </c>
      <c r="E132" s="30">
        <f t="shared" ref="E132:E195" si="12">D132+0.5*2</f>
        <v>3.2</v>
      </c>
      <c r="F132" s="30">
        <f t="shared" ref="F132:F195" si="13">D132+0.2+1.8</f>
        <v>4.2</v>
      </c>
      <c r="G132" s="30">
        <f t="shared" ref="G132:G195" si="14">E132*F132*C132*1000</f>
        <v>26880.000000000004</v>
      </c>
      <c r="H132" s="10">
        <f t="shared" ref="H132:H195" si="15">(E132*(0.2+0.3+D132)-D132^2*PI()/4)*C132*1000</f>
        <v>9677.3457783126996</v>
      </c>
      <c r="I132" s="30">
        <f t="shared" si="11"/>
        <v>9600.0000000000055</v>
      </c>
      <c r="J132" s="10">
        <f t="shared" ref="J132:J195" si="16">G132-H132-I132</f>
        <v>7602.6542216873004</v>
      </c>
      <c r="K132" s="31">
        <f>G132*'Cost Estimates'!$X$2</f>
        <v>1344000.0000000002</v>
      </c>
      <c r="L132" s="31">
        <f>H132*'Cost Estimates'!$X$3</f>
        <v>1596762.0534215954</v>
      </c>
      <c r="M132" s="31">
        <f>I132*'Cost Estimates'!$X$4</f>
        <v>528000.00000000035</v>
      </c>
      <c r="N132" s="17">
        <f>J132*'Cost Estimates'!$X$5</f>
        <v>342119.43997592852</v>
      </c>
    </row>
    <row r="133" spans="1:14">
      <c r="A133" s="58">
        <v>262</v>
      </c>
      <c r="B133" s="57">
        <v>980.28399999999999</v>
      </c>
      <c r="C133" s="57">
        <v>2</v>
      </c>
      <c r="D133" s="57">
        <v>2.2000000000000002</v>
      </c>
      <c r="E133" s="30">
        <f t="shared" si="12"/>
        <v>3.2</v>
      </c>
      <c r="F133" s="30">
        <f t="shared" si="13"/>
        <v>4.2</v>
      </c>
      <c r="G133" s="30">
        <f t="shared" si="14"/>
        <v>26880.000000000004</v>
      </c>
      <c r="H133" s="10">
        <f t="shared" si="15"/>
        <v>9677.3457783126996</v>
      </c>
      <c r="I133" s="30">
        <f t="shared" ref="I133:I196" si="17">(G133-H133)-(D133^2*PI()/4)*C133*1000</f>
        <v>9600.0000000000055</v>
      </c>
      <c r="J133" s="10">
        <f t="shared" si="16"/>
        <v>7602.6542216873004</v>
      </c>
      <c r="K133" s="31">
        <f>G133*'Cost Estimates'!$X$2</f>
        <v>1344000.0000000002</v>
      </c>
      <c r="L133" s="31">
        <f>H133*'Cost Estimates'!$X$3</f>
        <v>1596762.0534215954</v>
      </c>
      <c r="M133" s="31">
        <f>I133*'Cost Estimates'!$X$4</f>
        <v>528000.00000000035</v>
      </c>
      <c r="N133" s="17">
        <f>J133*'Cost Estimates'!$X$5</f>
        <v>342119.43997592852</v>
      </c>
    </row>
    <row r="134" spans="1:14">
      <c r="A134" s="58">
        <v>264</v>
      </c>
      <c r="B134" s="57">
        <v>986.55100000000004</v>
      </c>
      <c r="C134" s="57">
        <v>2</v>
      </c>
      <c r="D134" s="57">
        <v>2.2000000000000002</v>
      </c>
      <c r="E134" s="30">
        <f t="shared" si="12"/>
        <v>3.2</v>
      </c>
      <c r="F134" s="30">
        <f t="shared" si="13"/>
        <v>4.2</v>
      </c>
      <c r="G134" s="30">
        <f t="shared" si="14"/>
        <v>26880.000000000004</v>
      </c>
      <c r="H134" s="10">
        <f t="shared" si="15"/>
        <v>9677.3457783126996</v>
      </c>
      <c r="I134" s="30">
        <f t="shared" si="17"/>
        <v>9600.0000000000055</v>
      </c>
      <c r="J134" s="10">
        <f t="shared" si="16"/>
        <v>7602.6542216873004</v>
      </c>
      <c r="K134" s="31">
        <f>G134*'Cost Estimates'!$X$2</f>
        <v>1344000.0000000002</v>
      </c>
      <c r="L134" s="31">
        <f>H134*'Cost Estimates'!$X$3</f>
        <v>1596762.0534215954</v>
      </c>
      <c r="M134" s="31">
        <f>I134*'Cost Estimates'!$X$4</f>
        <v>528000.00000000035</v>
      </c>
      <c r="N134" s="17">
        <f>J134*'Cost Estimates'!$X$5</f>
        <v>342119.43997592852</v>
      </c>
    </row>
    <row r="135" spans="1:14">
      <c r="A135" s="58">
        <v>266</v>
      </c>
      <c r="B135" s="57">
        <v>989.19799999999998</v>
      </c>
      <c r="C135" s="57">
        <v>2</v>
      </c>
      <c r="D135" s="57">
        <v>2.2000000000000002</v>
      </c>
      <c r="E135" s="30">
        <f t="shared" si="12"/>
        <v>3.2</v>
      </c>
      <c r="F135" s="30">
        <f t="shared" si="13"/>
        <v>4.2</v>
      </c>
      <c r="G135" s="30">
        <f t="shared" si="14"/>
        <v>26880.000000000004</v>
      </c>
      <c r="H135" s="10">
        <f t="shared" si="15"/>
        <v>9677.3457783126996</v>
      </c>
      <c r="I135" s="30">
        <f t="shared" si="17"/>
        <v>9600.0000000000055</v>
      </c>
      <c r="J135" s="10">
        <f t="shared" si="16"/>
        <v>7602.6542216873004</v>
      </c>
      <c r="K135" s="31">
        <f>G135*'Cost Estimates'!$X$2</f>
        <v>1344000.0000000002</v>
      </c>
      <c r="L135" s="31">
        <f>H135*'Cost Estimates'!$X$3</f>
        <v>1596762.0534215954</v>
      </c>
      <c r="M135" s="31">
        <f>I135*'Cost Estimates'!$X$4</f>
        <v>528000.00000000035</v>
      </c>
      <c r="N135" s="17">
        <f>J135*'Cost Estimates'!$X$5</f>
        <v>342119.43997592852</v>
      </c>
    </row>
    <row r="136" spans="1:14">
      <c r="A136" s="58">
        <v>268</v>
      </c>
      <c r="B136" s="57">
        <v>994.39</v>
      </c>
      <c r="C136" s="57">
        <v>2</v>
      </c>
      <c r="D136" s="57">
        <v>2.2000000000000002</v>
      </c>
      <c r="E136" s="30">
        <f t="shared" si="12"/>
        <v>3.2</v>
      </c>
      <c r="F136" s="30">
        <f t="shared" si="13"/>
        <v>4.2</v>
      </c>
      <c r="G136" s="30">
        <f t="shared" si="14"/>
        <v>26880.000000000004</v>
      </c>
      <c r="H136" s="10">
        <f t="shared" si="15"/>
        <v>9677.3457783126996</v>
      </c>
      <c r="I136" s="30">
        <f t="shared" si="17"/>
        <v>9600.0000000000055</v>
      </c>
      <c r="J136" s="10">
        <f t="shared" si="16"/>
        <v>7602.6542216873004</v>
      </c>
      <c r="K136" s="31">
        <f>G136*'Cost Estimates'!$X$2</f>
        <v>1344000.0000000002</v>
      </c>
      <c r="L136" s="31">
        <f>H136*'Cost Estimates'!$X$3</f>
        <v>1596762.0534215954</v>
      </c>
      <c r="M136" s="31">
        <f>I136*'Cost Estimates'!$X$4</f>
        <v>528000.00000000035</v>
      </c>
      <c r="N136" s="17">
        <f>J136*'Cost Estimates'!$X$5</f>
        <v>342119.43997592852</v>
      </c>
    </row>
    <row r="137" spans="1:14">
      <c r="A137" s="58">
        <v>270</v>
      </c>
      <c r="B137" s="57">
        <v>999.91700000000003</v>
      </c>
      <c r="C137" s="57">
        <v>2</v>
      </c>
      <c r="D137" s="57">
        <v>2.2000000000000002</v>
      </c>
      <c r="E137" s="30">
        <f t="shared" si="12"/>
        <v>3.2</v>
      </c>
      <c r="F137" s="30">
        <f t="shared" si="13"/>
        <v>4.2</v>
      </c>
      <c r="G137" s="30">
        <f t="shared" si="14"/>
        <v>26880.000000000004</v>
      </c>
      <c r="H137" s="10">
        <f t="shared" si="15"/>
        <v>9677.3457783126996</v>
      </c>
      <c r="I137" s="30">
        <f t="shared" si="17"/>
        <v>9600.0000000000055</v>
      </c>
      <c r="J137" s="10">
        <f t="shared" si="16"/>
        <v>7602.6542216873004</v>
      </c>
      <c r="K137" s="31">
        <f>G137*'Cost Estimates'!$X$2</f>
        <v>1344000.0000000002</v>
      </c>
      <c r="L137" s="31">
        <f>H137*'Cost Estimates'!$X$3</f>
        <v>1596762.0534215954</v>
      </c>
      <c r="M137" s="31">
        <f>I137*'Cost Estimates'!$X$4</f>
        <v>528000.00000000035</v>
      </c>
      <c r="N137" s="17">
        <f>J137*'Cost Estimates'!$X$5</f>
        <v>342119.43997592852</v>
      </c>
    </row>
    <row r="138" spans="1:14">
      <c r="A138" s="58">
        <v>272</v>
      </c>
      <c r="B138" s="57">
        <v>1004.623</v>
      </c>
      <c r="C138" s="57">
        <v>2</v>
      </c>
      <c r="D138" s="57">
        <v>2.2000000000000002</v>
      </c>
      <c r="E138" s="30">
        <f t="shared" si="12"/>
        <v>3.2</v>
      </c>
      <c r="F138" s="30">
        <f t="shared" si="13"/>
        <v>4.2</v>
      </c>
      <c r="G138" s="30">
        <f t="shared" si="14"/>
        <v>26880.000000000004</v>
      </c>
      <c r="H138" s="10">
        <f t="shared" si="15"/>
        <v>9677.3457783126996</v>
      </c>
      <c r="I138" s="30">
        <f t="shared" si="17"/>
        <v>9600.0000000000055</v>
      </c>
      <c r="J138" s="10">
        <f t="shared" si="16"/>
        <v>7602.6542216873004</v>
      </c>
      <c r="K138" s="31">
        <f>G138*'Cost Estimates'!$X$2</f>
        <v>1344000.0000000002</v>
      </c>
      <c r="L138" s="31">
        <f>H138*'Cost Estimates'!$X$3</f>
        <v>1596762.0534215954</v>
      </c>
      <c r="M138" s="31">
        <f>I138*'Cost Estimates'!$X$4</f>
        <v>528000.00000000035</v>
      </c>
      <c r="N138" s="17">
        <f>J138*'Cost Estimates'!$X$5</f>
        <v>342119.43997592852</v>
      </c>
    </row>
    <row r="139" spans="1:14">
      <c r="A139" s="58">
        <v>274</v>
      </c>
      <c r="B139" s="57">
        <v>1008.819</v>
      </c>
      <c r="C139" s="57">
        <v>2</v>
      </c>
      <c r="D139" s="57">
        <v>2.2000000000000002</v>
      </c>
      <c r="E139" s="30">
        <f t="shared" si="12"/>
        <v>3.2</v>
      </c>
      <c r="F139" s="30">
        <f t="shared" si="13"/>
        <v>4.2</v>
      </c>
      <c r="G139" s="30">
        <f t="shared" si="14"/>
        <v>26880.000000000004</v>
      </c>
      <c r="H139" s="10">
        <f t="shared" si="15"/>
        <v>9677.3457783126996</v>
      </c>
      <c r="I139" s="30">
        <f t="shared" si="17"/>
        <v>9600.0000000000055</v>
      </c>
      <c r="J139" s="10">
        <f t="shared" si="16"/>
        <v>7602.6542216873004</v>
      </c>
      <c r="K139" s="31">
        <f>G139*'Cost Estimates'!$X$2</f>
        <v>1344000.0000000002</v>
      </c>
      <c r="L139" s="31">
        <f>H139*'Cost Estimates'!$X$3</f>
        <v>1596762.0534215954</v>
      </c>
      <c r="M139" s="31">
        <f>I139*'Cost Estimates'!$X$4</f>
        <v>528000.00000000035</v>
      </c>
      <c r="N139" s="17">
        <f>J139*'Cost Estimates'!$X$5</f>
        <v>342119.43997592852</v>
      </c>
    </row>
    <row r="140" spans="1:14">
      <c r="A140" s="58">
        <v>276</v>
      </c>
      <c r="B140" s="57">
        <v>1007.8339999999999</v>
      </c>
      <c r="C140" s="57">
        <v>2</v>
      </c>
      <c r="D140" s="57">
        <v>2.2000000000000002</v>
      </c>
      <c r="E140" s="30">
        <f t="shared" si="12"/>
        <v>3.2</v>
      </c>
      <c r="F140" s="30">
        <f t="shared" si="13"/>
        <v>4.2</v>
      </c>
      <c r="G140" s="30">
        <f t="shared" si="14"/>
        <v>26880.000000000004</v>
      </c>
      <c r="H140" s="10">
        <f t="shared" si="15"/>
        <v>9677.3457783126996</v>
      </c>
      <c r="I140" s="30">
        <f t="shared" si="17"/>
        <v>9600.0000000000055</v>
      </c>
      <c r="J140" s="10">
        <f t="shared" si="16"/>
        <v>7602.6542216873004</v>
      </c>
      <c r="K140" s="31">
        <f>G140*'Cost Estimates'!$X$2</f>
        <v>1344000.0000000002</v>
      </c>
      <c r="L140" s="31">
        <f>H140*'Cost Estimates'!$X$3</f>
        <v>1596762.0534215954</v>
      </c>
      <c r="M140" s="31">
        <f>I140*'Cost Estimates'!$X$4</f>
        <v>528000.00000000035</v>
      </c>
      <c r="N140" s="17">
        <f>J140*'Cost Estimates'!$X$5</f>
        <v>342119.43997592852</v>
      </c>
    </row>
    <row r="141" spans="1:14">
      <c r="A141" s="58">
        <v>278</v>
      </c>
      <c r="B141" s="57">
        <v>1005.626</v>
      </c>
      <c r="C141" s="57">
        <v>2</v>
      </c>
      <c r="D141" s="57">
        <v>2.2000000000000002</v>
      </c>
      <c r="E141" s="30">
        <f t="shared" si="12"/>
        <v>3.2</v>
      </c>
      <c r="F141" s="30">
        <f t="shared" si="13"/>
        <v>4.2</v>
      </c>
      <c r="G141" s="30">
        <f t="shared" si="14"/>
        <v>26880.000000000004</v>
      </c>
      <c r="H141" s="10">
        <f t="shared" si="15"/>
        <v>9677.3457783126996</v>
      </c>
      <c r="I141" s="30">
        <f t="shared" si="17"/>
        <v>9600.0000000000055</v>
      </c>
      <c r="J141" s="10">
        <f t="shared" si="16"/>
        <v>7602.6542216873004</v>
      </c>
      <c r="K141" s="31">
        <f>G141*'Cost Estimates'!$X$2</f>
        <v>1344000.0000000002</v>
      </c>
      <c r="L141" s="31">
        <f>H141*'Cost Estimates'!$X$3</f>
        <v>1596762.0534215954</v>
      </c>
      <c r="M141" s="31">
        <f>I141*'Cost Estimates'!$X$4</f>
        <v>528000.00000000035</v>
      </c>
      <c r="N141" s="17">
        <f>J141*'Cost Estimates'!$X$5</f>
        <v>342119.43997592852</v>
      </c>
    </row>
    <row r="142" spans="1:14">
      <c r="A142" s="58">
        <v>280</v>
      </c>
      <c r="B142" s="57">
        <v>1001.623</v>
      </c>
      <c r="C142" s="57">
        <v>2</v>
      </c>
      <c r="D142" s="57">
        <v>2.2000000000000002</v>
      </c>
      <c r="E142" s="30">
        <f t="shared" si="12"/>
        <v>3.2</v>
      </c>
      <c r="F142" s="30">
        <f t="shared" si="13"/>
        <v>4.2</v>
      </c>
      <c r="G142" s="30">
        <f t="shared" si="14"/>
        <v>26880.000000000004</v>
      </c>
      <c r="H142" s="10">
        <f t="shared" si="15"/>
        <v>9677.3457783126996</v>
      </c>
      <c r="I142" s="30">
        <f t="shared" si="17"/>
        <v>9600.0000000000055</v>
      </c>
      <c r="J142" s="10">
        <f t="shared" si="16"/>
        <v>7602.6542216873004</v>
      </c>
      <c r="K142" s="31">
        <f>G142*'Cost Estimates'!$X$2</f>
        <v>1344000.0000000002</v>
      </c>
      <c r="L142" s="31">
        <f>H142*'Cost Estimates'!$X$3</f>
        <v>1596762.0534215954</v>
      </c>
      <c r="M142" s="31">
        <f>I142*'Cost Estimates'!$X$4</f>
        <v>528000.00000000035</v>
      </c>
      <c r="N142" s="17">
        <f>J142*'Cost Estimates'!$X$5</f>
        <v>342119.43997592852</v>
      </c>
    </row>
    <row r="143" spans="1:14">
      <c r="A143" s="58">
        <v>282</v>
      </c>
      <c r="B143" s="57">
        <v>1004.052</v>
      </c>
      <c r="C143" s="57">
        <v>2</v>
      </c>
      <c r="D143" s="57">
        <v>2.2000000000000002</v>
      </c>
      <c r="E143" s="30">
        <f t="shared" si="12"/>
        <v>3.2</v>
      </c>
      <c r="F143" s="30">
        <f t="shared" si="13"/>
        <v>4.2</v>
      </c>
      <c r="G143" s="30">
        <f t="shared" si="14"/>
        <v>26880.000000000004</v>
      </c>
      <c r="H143" s="10">
        <f t="shared" si="15"/>
        <v>9677.3457783126996</v>
      </c>
      <c r="I143" s="30">
        <f t="shared" si="17"/>
        <v>9600.0000000000055</v>
      </c>
      <c r="J143" s="10">
        <f t="shared" si="16"/>
        <v>7602.6542216873004</v>
      </c>
      <c r="K143" s="31">
        <f>G143*'Cost Estimates'!$X$2</f>
        <v>1344000.0000000002</v>
      </c>
      <c r="L143" s="31">
        <f>H143*'Cost Estimates'!$X$3</f>
        <v>1596762.0534215954</v>
      </c>
      <c r="M143" s="31">
        <f>I143*'Cost Estimates'!$X$4</f>
        <v>528000.00000000035</v>
      </c>
      <c r="N143" s="17">
        <f>J143*'Cost Estimates'!$X$5</f>
        <v>342119.43997592852</v>
      </c>
    </row>
    <row r="144" spans="1:14">
      <c r="A144" s="58">
        <v>284</v>
      </c>
      <c r="B144" s="57">
        <v>1010.797</v>
      </c>
      <c r="C144" s="57">
        <v>2</v>
      </c>
      <c r="D144" s="57">
        <v>2.2000000000000002</v>
      </c>
      <c r="E144" s="30">
        <f t="shared" si="12"/>
        <v>3.2</v>
      </c>
      <c r="F144" s="30">
        <f t="shared" si="13"/>
        <v>4.2</v>
      </c>
      <c r="G144" s="30">
        <f t="shared" si="14"/>
        <v>26880.000000000004</v>
      </c>
      <c r="H144" s="10">
        <f t="shared" si="15"/>
        <v>9677.3457783126996</v>
      </c>
      <c r="I144" s="30">
        <f t="shared" si="17"/>
        <v>9600.0000000000055</v>
      </c>
      <c r="J144" s="10">
        <f t="shared" si="16"/>
        <v>7602.6542216873004</v>
      </c>
      <c r="K144" s="31">
        <f>G144*'Cost Estimates'!$X$2</f>
        <v>1344000.0000000002</v>
      </c>
      <c r="L144" s="31">
        <f>H144*'Cost Estimates'!$X$3</f>
        <v>1596762.0534215954</v>
      </c>
      <c r="M144" s="31">
        <f>I144*'Cost Estimates'!$X$4</f>
        <v>528000.00000000035</v>
      </c>
      <c r="N144" s="17">
        <f>J144*'Cost Estimates'!$X$5</f>
        <v>342119.43997592852</v>
      </c>
    </row>
    <row r="145" spans="1:14">
      <c r="A145" s="58">
        <v>286</v>
      </c>
      <c r="B145" s="57">
        <v>1014.67</v>
      </c>
      <c r="C145" s="57">
        <v>2</v>
      </c>
      <c r="D145" s="57">
        <v>2.2000000000000002</v>
      </c>
      <c r="E145" s="30">
        <f t="shared" si="12"/>
        <v>3.2</v>
      </c>
      <c r="F145" s="30">
        <f t="shared" si="13"/>
        <v>4.2</v>
      </c>
      <c r="G145" s="30">
        <f t="shared" si="14"/>
        <v>26880.000000000004</v>
      </c>
      <c r="H145" s="10">
        <f t="shared" si="15"/>
        <v>9677.3457783126996</v>
      </c>
      <c r="I145" s="30">
        <f t="shared" si="17"/>
        <v>9600.0000000000055</v>
      </c>
      <c r="J145" s="10">
        <f t="shared" si="16"/>
        <v>7602.6542216873004</v>
      </c>
      <c r="K145" s="31">
        <f>G145*'Cost Estimates'!$X$2</f>
        <v>1344000.0000000002</v>
      </c>
      <c r="L145" s="31">
        <f>H145*'Cost Estimates'!$X$3</f>
        <v>1596762.0534215954</v>
      </c>
      <c r="M145" s="31">
        <f>I145*'Cost Estimates'!$X$4</f>
        <v>528000.00000000035</v>
      </c>
      <c r="N145" s="17">
        <f>J145*'Cost Estimates'!$X$5</f>
        <v>342119.43997592852</v>
      </c>
    </row>
    <row r="146" spans="1:14">
      <c r="A146" s="58">
        <v>288</v>
      </c>
      <c r="B146" s="57">
        <v>1017.319</v>
      </c>
      <c r="C146" s="57">
        <v>2</v>
      </c>
      <c r="D146" s="57">
        <v>2.2000000000000002</v>
      </c>
      <c r="E146" s="30">
        <f t="shared" si="12"/>
        <v>3.2</v>
      </c>
      <c r="F146" s="30">
        <f t="shared" si="13"/>
        <v>4.2</v>
      </c>
      <c r="G146" s="30">
        <f t="shared" si="14"/>
        <v>26880.000000000004</v>
      </c>
      <c r="H146" s="10">
        <f t="shared" si="15"/>
        <v>9677.3457783126996</v>
      </c>
      <c r="I146" s="30">
        <f t="shared" si="17"/>
        <v>9600.0000000000055</v>
      </c>
      <c r="J146" s="10">
        <f t="shared" si="16"/>
        <v>7602.6542216873004</v>
      </c>
      <c r="K146" s="31">
        <f>G146*'Cost Estimates'!$X$2</f>
        <v>1344000.0000000002</v>
      </c>
      <c r="L146" s="31">
        <f>H146*'Cost Estimates'!$X$3</f>
        <v>1596762.0534215954</v>
      </c>
      <c r="M146" s="31">
        <f>I146*'Cost Estimates'!$X$4</f>
        <v>528000.00000000035</v>
      </c>
      <c r="N146" s="17">
        <f>J146*'Cost Estimates'!$X$5</f>
        <v>342119.43997592852</v>
      </c>
    </row>
    <row r="147" spans="1:14">
      <c r="A147" s="58">
        <v>290</v>
      </c>
      <c r="B147" s="57">
        <v>1027.4590000000001</v>
      </c>
      <c r="C147" s="57">
        <v>2</v>
      </c>
      <c r="D147" s="57">
        <v>2.2000000000000002</v>
      </c>
      <c r="E147" s="30">
        <f t="shared" si="12"/>
        <v>3.2</v>
      </c>
      <c r="F147" s="30">
        <f t="shared" si="13"/>
        <v>4.2</v>
      </c>
      <c r="G147" s="30">
        <f t="shared" si="14"/>
        <v>26880.000000000004</v>
      </c>
      <c r="H147" s="10">
        <f t="shared" si="15"/>
        <v>9677.3457783126996</v>
      </c>
      <c r="I147" s="30">
        <f t="shared" si="17"/>
        <v>9600.0000000000055</v>
      </c>
      <c r="J147" s="10">
        <f t="shared" si="16"/>
        <v>7602.6542216873004</v>
      </c>
      <c r="K147" s="31">
        <f>G147*'Cost Estimates'!$X$2</f>
        <v>1344000.0000000002</v>
      </c>
      <c r="L147" s="31">
        <f>H147*'Cost Estimates'!$X$3</f>
        <v>1596762.0534215954</v>
      </c>
      <c r="M147" s="31">
        <f>I147*'Cost Estimates'!$X$4</f>
        <v>528000.00000000035</v>
      </c>
      <c r="N147" s="17">
        <f>J147*'Cost Estimates'!$X$5</f>
        <v>342119.43997592852</v>
      </c>
    </row>
    <row r="148" spans="1:14">
      <c r="A148" s="58">
        <v>292</v>
      </c>
      <c r="B148" s="57">
        <v>1031.99</v>
      </c>
      <c r="C148" s="57">
        <v>2</v>
      </c>
      <c r="D148" s="57">
        <v>2.2000000000000002</v>
      </c>
      <c r="E148" s="30">
        <f t="shared" si="12"/>
        <v>3.2</v>
      </c>
      <c r="F148" s="30">
        <f t="shared" si="13"/>
        <v>4.2</v>
      </c>
      <c r="G148" s="30">
        <f t="shared" si="14"/>
        <v>26880.000000000004</v>
      </c>
      <c r="H148" s="10">
        <f t="shared" si="15"/>
        <v>9677.3457783126996</v>
      </c>
      <c r="I148" s="30">
        <f t="shared" si="17"/>
        <v>9600.0000000000055</v>
      </c>
      <c r="J148" s="10">
        <f t="shared" si="16"/>
        <v>7602.6542216873004</v>
      </c>
      <c r="K148" s="31">
        <f>G148*'Cost Estimates'!$X$2</f>
        <v>1344000.0000000002</v>
      </c>
      <c r="L148" s="31">
        <f>H148*'Cost Estimates'!$X$3</f>
        <v>1596762.0534215954</v>
      </c>
      <c r="M148" s="31">
        <f>I148*'Cost Estimates'!$X$4</f>
        <v>528000.00000000035</v>
      </c>
      <c r="N148" s="17">
        <f>J148*'Cost Estimates'!$X$5</f>
        <v>342119.43997592852</v>
      </c>
    </row>
    <row r="149" spans="1:14">
      <c r="A149" s="58">
        <v>294</v>
      </c>
      <c r="B149" s="57">
        <v>1036.2539999999999</v>
      </c>
      <c r="C149" s="57">
        <v>2</v>
      </c>
      <c r="D149" s="57">
        <v>2.2000000000000002</v>
      </c>
      <c r="E149" s="30">
        <f t="shared" si="12"/>
        <v>3.2</v>
      </c>
      <c r="F149" s="30">
        <f t="shared" si="13"/>
        <v>4.2</v>
      </c>
      <c r="G149" s="30">
        <f t="shared" si="14"/>
        <v>26880.000000000004</v>
      </c>
      <c r="H149" s="10">
        <f t="shared" si="15"/>
        <v>9677.3457783126996</v>
      </c>
      <c r="I149" s="30">
        <f t="shared" si="17"/>
        <v>9600.0000000000055</v>
      </c>
      <c r="J149" s="10">
        <f t="shared" si="16"/>
        <v>7602.6542216873004</v>
      </c>
      <c r="K149" s="31">
        <f>G149*'Cost Estimates'!$X$2</f>
        <v>1344000.0000000002</v>
      </c>
      <c r="L149" s="31">
        <f>H149*'Cost Estimates'!$X$3</f>
        <v>1596762.0534215954</v>
      </c>
      <c r="M149" s="31">
        <f>I149*'Cost Estimates'!$X$4</f>
        <v>528000.00000000035</v>
      </c>
      <c r="N149" s="17">
        <f>J149*'Cost Estimates'!$X$5</f>
        <v>342119.43997592852</v>
      </c>
    </row>
    <row r="150" spans="1:14">
      <c r="A150" s="58">
        <v>296</v>
      </c>
      <c r="B150" s="57">
        <v>1040.127</v>
      </c>
      <c r="C150" s="57">
        <v>2</v>
      </c>
      <c r="D150" s="57">
        <v>2.2000000000000002</v>
      </c>
      <c r="E150" s="30">
        <f t="shared" si="12"/>
        <v>3.2</v>
      </c>
      <c r="F150" s="30">
        <f t="shared" si="13"/>
        <v>4.2</v>
      </c>
      <c r="G150" s="30">
        <f t="shared" si="14"/>
        <v>26880.000000000004</v>
      </c>
      <c r="H150" s="10">
        <f t="shared" si="15"/>
        <v>9677.3457783126996</v>
      </c>
      <c r="I150" s="30">
        <f t="shared" si="17"/>
        <v>9600.0000000000055</v>
      </c>
      <c r="J150" s="10">
        <f t="shared" si="16"/>
        <v>7602.6542216873004</v>
      </c>
      <c r="K150" s="31">
        <f>G150*'Cost Estimates'!$X$2</f>
        <v>1344000.0000000002</v>
      </c>
      <c r="L150" s="31">
        <f>H150*'Cost Estimates'!$X$3</f>
        <v>1596762.0534215954</v>
      </c>
      <c r="M150" s="31">
        <f>I150*'Cost Estimates'!$X$4</f>
        <v>528000.00000000035</v>
      </c>
      <c r="N150" s="17">
        <f>J150*'Cost Estimates'!$X$5</f>
        <v>342119.43997592852</v>
      </c>
    </row>
    <row r="151" spans="1:14">
      <c r="A151" s="58">
        <v>298</v>
      </c>
      <c r="B151" s="57">
        <v>1044.396</v>
      </c>
      <c r="C151" s="57">
        <v>2</v>
      </c>
      <c r="D151" s="57">
        <v>2.2000000000000002</v>
      </c>
      <c r="E151" s="30">
        <f t="shared" si="12"/>
        <v>3.2</v>
      </c>
      <c r="F151" s="30">
        <f t="shared" si="13"/>
        <v>4.2</v>
      </c>
      <c r="G151" s="30">
        <f t="shared" si="14"/>
        <v>26880.000000000004</v>
      </c>
      <c r="H151" s="10">
        <f t="shared" si="15"/>
        <v>9677.3457783126996</v>
      </c>
      <c r="I151" s="30">
        <f t="shared" si="17"/>
        <v>9600.0000000000055</v>
      </c>
      <c r="J151" s="10">
        <f t="shared" si="16"/>
        <v>7602.6542216873004</v>
      </c>
      <c r="K151" s="31">
        <f>G151*'Cost Estimates'!$X$2</f>
        <v>1344000.0000000002</v>
      </c>
      <c r="L151" s="31">
        <f>H151*'Cost Estimates'!$X$3</f>
        <v>1596762.0534215954</v>
      </c>
      <c r="M151" s="31">
        <f>I151*'Cost Estimates'!$X$4</f>
        <v>528000.00000000035</v>
      </c>
      <c r="N151" s="17">
        <f>J151*'Cost Estimates'!$X$5</f>
        <v>342119.43997592852</v>
      </c>
    </row>
    <row r="152" spans="1:14">
      <c r="A152" s="58">
        <v>300</v>
      </c>
      <c r="B152" s="57">
        <v>1051.3389999999999</v>
      </c>
      <c r="C152" s="57">
        <v>2</v>
      </c>
      <c r="D152" s="57">
        <v>2.2000000000000002</v>
      </c>
      <c r="E152" s="30">
        <f t="shared" si="12"/>
        <v>3.2</v>
      </c>
      <c r="F152" s="30">
        <f t="shared" si="13"/>
        <v>4.2</v>
      </c>
      <c r="G152" s="30">
        <f t="shared" si="14"/>
        <v>26880.000000000004</v>
      </c>
      <c r="H152" s="10">
        <f t="shared" si="15"/>
        <v>9677.3457783126996</v>
      </c>
      <c r="I152" s="30">
        <f t="shared" si="17"/>
        <v>9600.0000000000055</v>
      </c>
      <c r="J152" s="10">
        <f t="shared" si="16"/>
        <v>7602.6542216873004</v>
      </c>
      <c r="K152" s="31">
        <f>G152*'Cost Estimates'!$X$2</f>
        <v>1344000.0000000002</v>
      </c>
      <c r="L152" s="31">
        <f>H152*'Cost Estimates'!$X$3</f>
        <v>1596762.0534215954</v>
      </c>
      <c r="M152" s="31">
        <f>I152*'Cost Estimates'!$X$4</f>
        <v>528000.00000000035</v>
      </c>
      <c r="N152" s="17">
        <f>J152*'Cost Estimates'!$X$5</f>
        <v>342119.43997592852</v>
      </c>
    </row>
    <row r="153" spans="1:14">
      <c r="A153" s="58">
        <v>302</v>
      </c>
      <c r="B153" s="57">
        <v>1060.9549999999999</v>
      </c>
      <c r="C153" s="57">
        <v>2</v>
      </c>
      <c r="D153" s="57">
        <v>2.2000000000000002</v>
      </c>
      <c r="E153" s="30">
        <f t="shared" si="12"/>
        <v>3.2</v>
      </c>
      <c r="F153" s="30">
        <f t="shared" si="13"/>
        <v>4.2</v>
      </c>
      <c r="G153" s="30">
        <f t="shared" si="14"/>
        <v>26880.000000000004</v>
      </c>
      <c r="H153" s="10">
        <f t="shared" si="15"/>
        <v>9677.3457783126996</v>
      </c>
      <c r="I153" s="30">
        <f t="shared" si="17"/>
        <v>9600.0000000000055</v>
      </c>
      <c r="J153" s="10">
        <f t="shared" si="16"/>
        <v>7602.6542216873004</v>
      </c>
      <c r="K153" s="31">
        <f>G153*'Cost Estimates'!$X$2</f>
        <v>1344000.0000000002</v>
      </c>
      <c r="L153" s="31">
        <f>H153*'Cost Estimates'!$X$3</f>
        <v>1596762.0534215954</v>
      </c>
      <c r="M153" s="31">
        <f>I153*'Cost Estimates'!$X$4</f>
        <v>528000.00000000035</v>
      </c>
      <c r="N153" s="17">
        <f>J153*'Cost Estimates'!$X$5</f>
        <v>342119.43997592852</v>
      </c>
    </row>
    <row r="154" spans="1:14">
      <c r="A154" s="58">
        <v>304</v>
      </c>
      <c r="B154" s="57">
        <v>1070.2270000000001</v>
      </c>
      <c r="C154" s="57">
        <v>2</v>
      </c>
      <c r="D154" s="57">
        <v>2.2000000000000002</v>
      </c>
      <c r="E154" s="30">
        <f t="shared" si="12"/>
        <v>3.2</v>
      </c>
      <c r="F154" s="30">
        <f t="shared" si="13"/>
        <v>4.2</v>
      </c>
      <c r="G154" s="30">
        <f t="shared" si="14"/>
        <v>26880.000000000004</v>
      </c>
      <c r="H154" s="10">
        <f t="shared" si="15"/>
        <v>9677.3457783126996</v>
      </c>
      <c r="I154" s="30">
        <f t="shared" si="17"/>
        <v>9600.0000000000055</v>
      </c>
      <c r="J154" s="10">
        <f t="shared" si="16"/>
        <v>7602.6542216873004</v>
      </c>
      <c r="K154" s="31">
        <f>G154*'Cost Estimates'!$X$2</f>
        <v>1344000.0000000002</v>
      </c>
      <c r="L154" s="31">
        <f>H154*'Cost Estimates'!$X$3</f>
        <v>1596762.0534215954</v>
      </c>
      <c r="M154" s="31">
        <f>I154*'Cost Estimates'!$X$4</f>
        <v>528000.00000000035</v>
      </c>
      <c r="N154" s="17">
        <f>J154*'Cost Estimates'!$X$5</f>
        <v>342119.43997592852</v>
      </c>
    </row>
    <row r="155" spans="1:14">
      <c r="A155" s="58">
        <v>306</v>
      </c>
      <c r="B155" s="57">
        <v>1072.691</v>
      </c>
      <c r="C155" s="57">
        <v>2</v>
      </c>
      <c r="D155" s="57">
        <v>2.2000000000000002</v>
      </c>
      <c r="E155" s="30">
        <f t="shared" si="12"/>
        <v>3.2</v>
      </c>
      <c r="F155" s="30">
        <f t="shared" si="13"/>
        <v>4.2</v>
      </c>
      <c r="G155" s="30">
        <f t="shared" si="14"/>
        <v>26880.000000000004</v>
      </c>
      <c r="H155" s="10">
        <f t="shared" si="15"/>
        <v>9677.3457783126996</v>
      </c>
      <c r="I155" s="30">
        <f t="shared" si="17"/>
        <v>9600.0000000000055</v>
      </c>
      <c r="J155" s="10">
        <f t="shared" si="16"/>
        <v>7602.6542216873004</v>
      </c>
      <c r="K155" s="31">
        <f>G155*'Cost Estimates'!$X$2</f>
        <v>1344000.0000000002</v>
      </c>
      <c r="L155" s="31">
        <f>H155*'Cost Estimates'!$X$3</f>
        <v>1596762.0534215954</v>
      </c>
      <c r="M155" s="31">
        <f>I155*'Cost Estimates'!$X$4</f>
        <v>528000.00000000035</v>
      </c>
      <c r="N155" s="17">
        <f>J155*'Cost Estimates'!$X$5</f>
        <v>342119.43997592852</v>
      </c>
    </row>
    <row r="156" spans="1:14">
      <c r="A156" s="58">
        <v>308</v>
      </c>
      <c r="B156" s="57">
        <v>1076.5029999999999</v>
      </c>
      <c r="C156" s="57">
        <v>2</v>
      </c>
      <c r="D156" s="57">
        <v>2.2000000000000002</v>
      </c>
      <c r="E156" s="30">
        <f t="shared" si="12"/>
        <v>3.2</v>
      </c>
      <c r="F156" s="30">
        <f t="shared" si="13"/>
        <v>4.2</v>
      </c>
      <c r="G156" s="30">
        <f t="shared" si="14"/>
        <v>26880.000000000004</v>
      </c>
      <c r="H156" s="10">
        <f t="shared" si="15"/>
        <v>9677.3457783126996</v>
      </c>
      <c r="I156" s="30">
        <f t="shared" si="17"/>
        <v>9600.0000000000055</v>
      </c>
      <c r="J156" s="10">
        <f t="shared" si="16"/>
        <v>7602.6542216873004</v>
      </c>
      <c r="K156" s="31">
        <f>G156*'Cost Estimates'!$X$2</f>
        <v>1344000.0000000002</v>
      </c>
      <c r="L156" s="31">
        <f>H156*'Cost Estimates'!$X$3</f>
        <v>1596762.0534215954</v>
      </c>
      <c r="M156" s="31">
        <f>I156*'Cost Estimates'!$X$4</f>
        <v>528000.00000000035</v>
      </c>
      <c r="N156" s="17">
        <f>J156*'Cost Estimates'!$X$5</f>
        <v>342119.43997592852</v>
      </c>
    </row>
    <row r="157" spans="1:14">
      <c r="A157" s="58">
        <v>310</v>
      </c>
      <c r="B157" s="57">
        <v>1083.9960000000001</v>
      </c>
      <c r="C157" s="57">
        <v>2</v>
      </c>
      <c r="D157" s="57">
        <v>2.2000000000000002</v>
      </c>
      <c r="E157" s="30">
        <f t="shared" si="12"/>
        <v>3.2</v>
      </c>
      <c r="F157" s="30">
        <f t="shared" si="13"/>
        <v>4.2</v>
      </c>
      <c r="G157" s="30">
        <f t="shared" si="14"/>
        <v>26880.000000000004</v>
      </c>
      <c r="H157" s="10">
        <f t="shared" si="15"/>
        <v>9677.3457783126996</v>
      </c>
      <c r="I157" s="30">
        <f t="shared" si="17"/>
        <v>9600.0000000000055</v>
      </c>
      <c r="J157" s="10">
        <f t="shared" si="16"/>
        <v>7602.6542216873004</v>
      </c>
      <c r="K157" s="31">
        <f>G157*'Cost Estimates'!$X$2</f>
        <v>1344000.0000000002</v>
      </c>
      <c r="L157" s="31">
        <f>H157*'Cost Estimates'!$X$3</f>
        <v>1596762.0534215954</v>
      </c>
      <c r="M157" s="31">
        <f>I157*'Cost Estimates'!$X$4</f>
        <v>528000.00000000035</v>
      </c>
      <c r="N157" s="17">
        <f>J157*'Cost Estimates'!$X$5</f>
        <v>342119.43997592852</v>
      </c>
    </row>
    <row r="158" spans="1:14">
      <c r="A158" s="58">
        <v>312</v>
      </c>
      <c r="B158" s="57">
        <v>1097.1880000000001</v>
      </c>
      <c r="C158" s="57">
        <v>2</v>
      </c>
      <c r="D158" s="57">
        <v>2.2000000000000002</v>
      </c>
      <c r="E158" s="30">
        <f t="shared" si="12"/>
        <v>3.2</v>
      </c>
      <c r="F158" s="30">
        <f t="shared" si="13"/>
        <v>4.2</v>
      </c>
      <c r="G158" s="30">
        <f t="shared" si="14"/>
        <v>26880.000000000004</v>
      </c>
      <c r="H158" s="10">
        <f t="shared" si="15"/>
        <v>9677.3457783126996</v>
      </c>
      <c r="I158" s="30">
        <f t="shared" si="17"/>
        <v>9600.0000000000055</v>
      </c>
      <c r="J158" s="10">
        <f t="shared" si="16"/>
        <v>7602.6542216873004</v>
      </c>
      <c r="K158" s="31">
        <f>G158*'Cost Estimates'!$X$2</f>
        <v>1344000.0000000002</v>
      </c>
      <c r="L158" s="31">
        <f>H158*'Cost Estimates'!$X$3</f>
        <v>1596762.0534215954</v>
      </c>
      <c r="M158" s="31">
        <f>I158*'Cost Estimates'!$X$4</f>
        <v>528000.00000000035</v>
      </c>
      <c r="N158" s="17">
        <f>J158*'Cost Estimates'!$X$5</f>
        <v>342119.43997592852</v>
      </c>
    </row>
    <row r="159" spans="1:14">
      <c r="A159" s="58">
        <v>314</v>
      </c>
      <c r="B159" s="57">
        <v>1103.5450000000001</v>
      </c>
      <c r="C159" s="57">
        <v>2</v>
      </c>
      <c r="D159" s="57">
        <v>2.2000000000000002</v>
      </c>
      <c r="E159" s="30">
        <f t="shared" si="12"/>
        <v>3.2</v>
      </c>
      <c r="F159" s="30">
        <f t="shared" si="13"/>
        <v>4.2</v>
      </c>
      <c r="G159" s="30">
        <f t="shared" si="14"/>
        <v>26880.000000000004</v>
      </c>
      <c r="H159" s="10">
        <f t="shared" si="15"/>
        <v>9677.3457783126996</v>
      </c>
      <c r="I159" s="30">
        <f t="shared" si="17"/>
        <v>9600.0000000000055</v>
      </c>
      <c r="J159" s="10">
        <f t="shared" si="16"/>
        <v>7602.6542216873004</v>
      </c>
      <c r="K159" s="31">
        <f>G159*'Cost Estimates'!$X$2</f>
        <v>1344000.0000000002</v>
      </c>
      <c r="L159" s="31">
        <f>H159*'Cost Estimates'!$X$3</f>
        <v>1596762.0534215954</v>
      </c>
      <c r="M159" s="31">
        <f>I159*'Cost Estimates'!$X$4</f>
        <v>528000.00000000035</v>
      </c>
      <c r="N159" s="17">
        <f>J159*'Cost Estimates'!$X$5</f>
        <v>342119.43997592852</v>
      </c>
    </row>
    <row r="160" spans="1:14">
      <c r="A160" s="58">
        <v>316</v>
      </c>
      <c r="B160" s="57">
        <v>1105.174</v>
      </c>
      <c r="C160" s="57">
        <v>2</v>
      </c>
      <c r="D160" s="57">
        <v>2.2000000000000002</v>
      </c>
      <c r="E160" s="30">
        <f t="shared" si="12"/>
        <v>3.2</v>
      </c>
      <c r="F160" s="30">
        <f t="shared" si="13"/>
        <v>4.2</v>
      </c>
      <c r="G160" s="30">
        <f t="shared" si="14"/>
        <v>26880.000000000004</v>
      </c>
      <c r="H160" s="10">
        <f t="shared" si="15"/>
        <v>9677.3457783126996</v>
      </c>
      <c r="I160" s="30">
        <f t="shared" si="17"/>
        <v>9600.0000000000055</v>
      </c>
      <c r="J160" s="10">
        <f t="shared" si="16"/>
        <v>7602.6542216873004</v>
      </c>
      <c r="K160" s="31">
        <f>G160*'Cost Estimates'!$X$2</f>
        <v>1344000.0000000002</v>
      </c>
      <c r="L160" s="31">
        <f>H160*'Cost Estimates'!$X$3</f>
        <v>1596762.0534215954</v>
      </c>
      <c r="M160" s="31">
        <f>I160*'Cost Estimates'!$X$4</f>
        <v>528000.00000000035</v>
      </c>
      <c r="N160" s="17">
        <f>J160*'Cost Estimates'!$X$5</f>
        <v>342119.43997592852</v>
      </c>
    </row>
    <row r="161" spans="1:14">
      <c r="A161" s="58">
        <v>318</v>
      </c>
      <c r="B161" s="57">
        <v>1111.6569999999999</v>
      </c>
      <c r="C161" s="57">
        <v>2</v>
      </c>
      <c r="D161" s="57">
        <v>2.2000000000000002</v>
      </c>
      <c r="E161" s="30">
        <f t="shared" si="12"/>
        <v>3.2</v>
      </c>
      <c r="F161" s="30">
        <f t="shared" si="13"/>
        <v>4.2</v>
      </c>
      <c r="G161" s="30">
        <f t="shared" si="14"/>
        <v>26880.000000000004</v>
      </c>
      <c r="H161" s="10">
        <f t="shared" si="15"/>
        <v>9677.3457783126996</v>
      </c>
      <c r="I161" s="30">
        <f t="shared" si="17"/>
        <v>9600.0000000000055</v>
      </c>
      <c r="J161" s="10">
        <f t="shared" si="16"/>
        <v>7602.6542216873004</v>
      </c>
      <c r="K161" s="31">
        <f>G161*'Cost Estimates'!$X$2</f>
        <v>1344000.0000000002</v>
      </c>
      <c r="L161" s="31">
        <f>H161*'Cost Estimates'!$X$3</f>
        <v>1596762.0534215954</v>
      </c>
      <c r="M161" s="31">
        <f>I161*'Cost Estimates'!$X$4</f>
        <v>528000.00000000035</v>
      </c>
      <c r="N161" s="17">
        <f>J161*'Cost Estimates'!$X$5</f>
        <v>342119.43997592852</v>
      </c>
    </row>
    <row r="162" spans="1:14">
      <c r="A162" s="58">
        <v>320</v>
      </c>
      <c r="B162" s="57">
        <v>1122.9349999999999</v>
      </c>
      <c r="C162" s="57">
        <v>2</v>
      </c>
      <c r="D162" s="57">
        <v>2.2000000000000002</v>
      </c>
      <c r="E162" s="30">
        <f t="shared" si="12"/>
        <v>3.2</v>
      </c>
      <c r="F162" s="30">
        <f t="shared" si="13"/>
        <v>4.2</v>
      </c>
      <c r="G162" s="30">
        <f t="shared" si="14"/>
        <v>26880.000000000004</v>
      </c>
      <c r="H162" s="10">
        <f t="shared" si="15"/>
        <v>9677.3457783126996</v>
      </c>
      <c r="I162" s="30">
        <f t="shared" si="17"/>
        <v>9600.0000000000055</v>
      </c>
      <c r="J162" s="10">
        <f t="shared" si="16"/>
        <v>7602.6542216873004</v>
      </c>
      <c r="K162" s="31">
        <f>G162*'Cost Estimates'!$X$2</f>
        <v>1344000.0000000002</v>
      </c>
      <c r="L162" s="31">
        <f>H162*'Cost Estimates'!$X$3</f>
        <v>1596762.0534215954</v>
      </c>
      <c r="M162" s="31">
        <f>I162*'Cost Estimates'!$X$4</f>
        <v>528000.00000000035</v>
      </c>
      <c r="N162" s="17">
        <f>J162*'Cost Estimates'!$X$5</f>
        <v>342119.43997592852</v>
      </c>
    </row>
    <row r="163" spans="1:14">
      <c r="A163" s="58">
        <v>322</v>
      </c>
      <c r="B163" s="57">
        <v>1128.1969999999999</v>
      </c>
      <c r="C163" s="57">
        <v>2</v>
      </c>
      <c r="D163" s="57">
        <v>2.2000000000000002</v>
      </c>
      <c r="E163" s="30">
        <f t="shared" si="12"/>
        <v>3.2</v>
      </c>
      <c r="F163" s="30">
        <f t="shared" si="13"/>
        <v>4.2</v>
      </c>
      <c r="G163" s="30">
        <f t="shared" si="14"/>
        <v>26880.000000000004</v>
      </c>
      <c r="H163" s="10">
        <f t="shared" si="15"/>
        <v>9677.3457783126996</v>
      </c>
      <c r="I163" s="30">
        <f t="shared" si="17"/>
        <v>9600.0000000000055</v>
      </c>
      <c r="J163" s="10">
        <f t="shared" si="16"/>
        <v>7602.6542216873004</v>
      </c>
      <c r="K163" s="31">
        <f>G163*'Cost Estimates'!$X$2</f>
        <v>1344000.0000000002</v>
      </c>
      <c r="L163" s="31">
        <f>H163*'Cost Estimates'!$X$3</f>
        <v>1596762.0534215954</v>
      </c>
      <c r="M163" s="31">
        <f>I163*'Cost Estimates'!$X$4</f>
        <v>528000.00000000035</v>
      </c>
      <c r="N163" s="17">
        <f>J163*'Cost Estimates'!$X$5</f>
        <v>342119.43997592852</v>
      </c>
    </row>
    <row r="164" spans="1:14">
      <c r="A164" s="58">
        <v>324</v>
      </c>
      <c r="B164" s="57">
        <v>1132.5609999999999</v>
      </c>
      <c r="C164" s="57">
        <v>2</v>
      </c>
      <c r="D164" s="57">
        <v>2.2000000000000002</v>
      </c>
      <c r="E164" s="30">
        <f t="shared" si="12"/>
        <v>3.2</v>
      </c>
      <c r="F164" s="30">
        <f t="shared" si="13"/>
        <v>4.2</v>
      </c>
      <c r="G164" s="30">
        <f t="shared" si="14"/>
        <v>26880.000000000004</v>
      </c>
      <c r="H164" s="10">
        <f t="shared" si="15"/>
        <v>9677.3457783126996</v>
      </c>
      <c r="I164" s="30">
        <f t="shared" si="17"/>
        <v>9600.0000000000055</v>
      </c>
      <c r="J164" s="10">
        <f t="shared" si="16"/>
        <v>7602.6542216873004</v>
      </c>
      <c r="K164" s="31">
        <f>G164*'Cost Estimates'!$X$2</f>
        <v>1344000.0000000002</v>
      </c>
      <c r="L164" s="31">
        <f>H164*'Cost Estimates'!$X$3</f>
        <v>1596762.0534215954</v>
      </c>
      <c r="M164" s="31">
        <f>I164*'Cost Estimates'!$X$4</f>
        <v>528000.00000000035</v>
      </c>
      <c r="N164" s="17">
        <f>J164*'Cost Estimates'!$X$5</f>
        <v>342119.43997592852</v>
      </c>
    </row>
    <row r="165" spans="1:14">
      <c r="A165" s="58">
        <v>326</v>
      </c>
      <c r="B165" s="57">
        <v>1131.854</v>
      </c>
      <c r="C165" s="57">
        <v>2</v>
      </c>
      <c r="D165" s="57">
        <v>2.2000000000000002</v>
      </c>
      <c r="E165" s="30">
        <f t="shared" si="12"/>
        <v>3.2</v>
      </c>
      <c r="F165" s="30">
        <f t="shared" si="13"/>
        <v>4.2</v>
      </c>
      <c r="G165" s="30">
        <f t="shared" si="14"/>
        <v>26880.000000000004</v>
      </c>
      <c r="H165" s="10">
        <f t="shared" si="15"/>
        <v>9677.3457783126996</v>
      </c>
      <c r="I165" s="30">
        <f t="shared" si="17"/>
        <v>9600.0000000000055</v>
      </c>
      <c r="J165" s="10">
        <f t="shared" si="16"/>
        <v>7602.6542216873004</v>
      </c>
      <c r="K165" s="31">
        <f>G165*'Cost Estimates'!$X$2</f>
        <v>1344000.0000000002</v>
      </c>
      <c r="L165" s="31">
        <f>H165*'Cost Estimates'!$X$3</f>
        <v>1596762.0534215954</v>
      </c>
      <c r="M165" s="31">
        <f>I165*'Cost Estimates'!$X$4</f>
        <v>528000.00000000035</v>
      </c>
      <c r="N165" s="17">
        <f>J165*'Cost Estimates'!$X$5</f>
        <v>342119.43997592852</v>
      </c>
    </row>
    <row r="166" spans="1:14">
      <c r="A166" s="58">
        <v>328</v>
      </c>
      <c r="B166" s="57">
        <v>1133.338</v>
      </c>
      <c r="C166" s="57">
        <v>2</v>
      </c>
      <c r="D166" s="57">
        <v>2.2000000000000002</v>
      </c>
      <c r="E166" s="30">
        <f t="shared" si="12"/>
        <v>3.2</v>
      </c>
      <c r="F166" s="30">
        <f t="shared" si="13"/>
        <v>4.2</v>
      </c>
      <c r="G166" s="30">
        <f t="shared" si="14"/>
        <v>26880.000000000004</v>
      </c>
      <c r="H166" s="10">
        <f t="shared" si="15"/>
        <v>9677.3457783126996</v>
      </c>
      <c r="I166" s="30">
        <f t="shared" si="17"/>
        <v>9600.0000000000055</v>
      </c>
      <c r="J166" s="10">
        <f t="shared" si="16"/>
        <v>7602.6542216873004</v>
      </c>
      <c r="K166" s="31">
        <f>G166*'Cost Estimates'!$X$2</f>
        <v>1344000.0000000002</v>
      </c>
      <c r="L166" s="31">
        <f>H166*'Cost Estimates'!$X$3</f>
        <v>1596762.0534215954</v>
      </c>
      <c r="M166" s="31">
        <f>I166*'Cost Estimates'!$X$4</f>
        <v>528000.00000000035</v>
      </c>
      <c r="N166" s="17">
        <f>J166*'Cost Estimates'!$X$5</f>
        <v>342119.43997592852</v>
      </c>
    </row>
    <row r="167" spans="1:14">
      <c r="A167" s="58">
        <v>330</v>
      </c>
      <c r="B167" s="57">
        <v>1136.405</v>
      </c>
      <c r="C167" s="57">
        <v>2</v>
      </c>
      <c r="D167" s="57">
        <v>2.2000000000000002</v>
      </c>
      <c r="E167" s="30">
        <f t="shared" si="12"/>
        <v>3.2</v>
      </c>
      <c r="F167" s="30">
        <f t="shared" si="13"/>
        <v>4.2</v>
      </c>
      <c r="G167" s="30">
        <f t="shared" si="14"/>
        <v>26880.000000000004</v>
      </c>
      <c r="H167" s="10">
        <f t="shared" si="15"/>
        <v>9677.3457783126996</v>
      </c>
      <c r="I167" s="30">
        <f t="shared" si="17"/>
        <v>9600.0000000000055</v>
      </c>
      <c r="J167" s="10">
        <f t="shared" si="16"/>
        <v>7602.6542216873004</v>
      </c>
      <c r="K167" s="31">
        <f>G167*'Cost Estimates'!$X$2</f>
        <v>1344000.0000000002</v>
      </c>
      <c r="L167" s="31">
        <f>H167*'Cost Estimates'!$X$3</f>
        <v>1596762.0534215954</v>
      </c>
      <c r="M167" s="31">
        <f>I167*'Cost Estimates'!$X$4</f>
        <v>528000.00000000035</v>
      </c>
      <c r="N167" s="17">
        <f>J167*'Cost Estimates'!$X$5</f>
        <v>342119.43997592852</v>
      </c>
    </row>
    <row r="168" spans="1:14">
      <c r="A168" s="58">
        <v>332</v>
      </c>
      <c r="B168" s="57">
        <v>1128.7090000000001</v>
      </c>
      <c r="C168" s="57">
        <v>2</v>
      </c>
      <c r="D168" s="57">
        <v>2.2000000000000002</v>
      </c>
      <c r="E168" s="30">
        <f t="shared" si="12"/>
        <v>3.2</v>
      </c>
      <c r="F168" s="30">
        <f t="shared" si="13"/>
        <v>4.2</v>
      </c>
      <c r="G168" s="30">
        <f t="shared" si="14"/>
        <v>26880.000000000004</v>
      </c>
      <c r="H168" s="10">
        <f t="shared" si="15"/>
        <v>9677.3457783126996</v>
      </c>
      <c r="I168" s="30">
        <f t="shared" si="17"/>
        <v>9600.0000000000055</v>
      </c>
      <c r="J168" s="10">
        <f t="shared" si="16"/>
        <v>7602.6542216873004</v>
      </c>
      <c r="K168" s="31">
        <f>G168*'Cost Estimates'!$X$2</f>
        <v>1344000.0000000002</v>
      </c>
      <c r="L168" s="31">
        <f>H168*'Cost Estimates'!$X$3</f>
        <v>1596762.0534215954</v>
      </c>
      <c r="M168" s="31">
        <f>I168*'Cost Estimates'!$X$4</f>
        <v>528000.00000000035</v>
      </c>
      <c r="N168" s="17">
        <f>J168*'Cost Estimates'!$X$5</f>
        <v>342119.43997592852</v>
      </c>
    </row>
    <row r="169" spans="1:14">
      <c r="A169" s="58">
        <v>334</v>
      </c>
      <c r="B169" s="57">
        <v>1120.713</v>
      </c>
      <c r="C169" s="57">
        <v>2</v>
      </c>
      <c r="D169" s="57">
        <v>2.2000000000000002</v>
      </c>
      <c r="E169" s="30">
        <f t="shared" si="12"/>
        <v>3.2</v>
      </c>
      <c r="F169" s="30">
        <f t="shared" si="13"/>
        <v>4.2</v>
      </c>
      <c r="G169" s="30">
        <f t="shared" si="14"/>
        <v>26880.000000000004</v>
      </c>
      <c r="H169" s="10">
        <f t="shared" si="15"/>
        <v>9677.3457783126996</v>
      </c>
      <c r="I169" s="30">
        <f t="shared" si="17"/>
        <v>9600.0000000000055</v>
      </c>
      <c r="J169" s="10">
        <f t="shared" si="16"/>
        <v>7602.6542216873004</v>
      </c>
      <c r="K169" s="31">
        <f>G169*'Cost Estimates'!$X$2</f>
        <v>1344000.0000000002</v>
      </c>
      <c r="L169" s="31">
        <f>H169*'Cost Estimates'!$X$3</f>
        <v>1596762.0534215954</v>
      </c>
      <c r="M169" s="31">
        <f>I169*'Cost Estimates'!$X$4</f>
        <v>528000.00000000035</v>
      </c>
      <c r="N169" s="17">
        <f>J169*'Cost Estimates'!$X$5</f>
        <v>342119.43997592852</v>
      </c>
    </row>
    <row r="170" spans="1:14">
      <c r="A170" s="58">
        <v>336</v>
      </c>
      <c r="B170" s="57">
        <v>1115.2260000000001</v>
      </c>
      <c r="C170" s="57">
        <v>2</v>
      </c>
      <c r="D170" s="57">
        <v>1.8</v>
      </c>
      <c r="E170" s="30">
        <f t="shared" si="12"/>
        <v>2.8</v>
      </c>
      <c r="F170" s="30">
        <f t="shared" si="13"/>
        <v>3.8</v>
      </c>
      <c r="G170" s="30">
        <f t="shared" si="14"/>
        <v>21279.999999999996</v>
      </c>
      <c r="H170" s="10">
        <f t="shared" si="15"/>
        <v>7790.6199011845338</v>
      </c>
      <c r="I170" s="30">
        <f t="shared" si="17"/>
        <v>8399.9999999999964</v>
      </c>
      <c r="J170" s="10">
        <f t="shared" si="16"/>
        <v>5089.3800988154653</v>
      </c>
      <c r="K170" s="31">
        <f>G170*'Cost Estimates'!$X$2</f>
        <v>1063999.9999999998</v>
      </c>
      <c r="L170" s="31">
        <f>H170*'Cost Estimates'!$X$3</f>
        <v>1285452.283695448</v>
      </c>
      <c r="M170" s="31">
        <f>I170*'Cost Estimates'!$X$4</f>
        <v>461999.99999999983</v>
      </c>
      <c r="N170" s="17">
        <f>J170*'Cost Estimates'!$X$5</f>
        <v>229022.10444669594</v>
      </c>
    </row>
    <row r="171" spans="1:14">
      <c r="A171" s="58">
        <v>338</v>
      </c>
      <c r="B171" s="57">
        <v>1108.7090000000001</v>
      </c>
      <c r="C171" s="57">
        <v>2</v>
      </c>
      <c r="D171" s="57">
        <v>1.8</v>
      </c>
      <c r="E171" s="30">
        <f t="shared" si="12"/>
        <v>2.8</v>
      </c>
      <c r="F171" s="30">
        <f t="shared" si="13"/>
        <v>3.8</v>
      </c>
      <c r="G171" s="30">
        <f t="shared" si="14"/>
        <v>21279.999999999996</v>
      </c>
      <c r="H171" s="10">
        <f t="shared" si="15"/>
        <v>7790.6199011845338</v>
      </c>
      <c r="I171" s="30">
        <f t="shared" si="17"/>
        <v>8399.9999999999964</v>
      </c>
      <c r="J171" s="10">
        <f t="shared" si="16"/>
        <v>5089.3800988154653</v>
      </c>
      <c r="K171" s="31">
        <f>G171*'Cost Estimates'!$X$2</f>
        <v>1063999.9999999998</v>
      </c>
      <c r="L171" s="31">
        <f>H171*'Cost Estimates'!$X$3</f>
        <v>1285452.283695448</v>
      </c>
      <c r="M171" s="31">
        <f>I171*'Cost Estimates'!$X$4</f>
        <v>461999.99999999983</v>
      </c>
      <c r="N171" s="17">
        <f>J171*'Cost Estimates'!$X$5</f>
        <v>229022.10444669594</v>
      </c>
    </row>
    <row r="172" spans="1:14">
      <c r="A172" s="58">
        <v>340</v>
      </c>
      <c r="B172" s="57">
        <v>1102.499</v>
      </c>
      <c r="C172" s="57">
        <v>2</v>
      </c>
      <c r="D172" s="57">
        <v>1.8</v>
      </c>
      <c r="E172" s="30">
        <f t="shared" si="12"/>
        <v>2.8</v>
      </c>
      <c r="F172" s="30">
        <f t="shared" si="13"/>
        <v>3.8</v>
      </c>
      <c r="G172" s="30">
        <f t="shared" si="14"/>
        <v>21279.999999999996</v>
      </c>
      <c r="H172" s="10">
        <f t="shared" si="15"/>
        <v>7790.6199011845338</v>
      </c>
      <c r="I172" s="30">
        <f t="shared" si="17"/>
        <v>8399.9999999999964</v>
      </c>
      <c r="J172" s="10">
        <f t="shared" si="16"/>
        <v>5089.3800988154653</v>
      </c>
      <c r="K172" s="31">
        <f>G172*'Cost Estimates'!$X$2</f>
        <v>1063999.9999999998</v>
      </c>
      <c r="L172" s="31">
        <f>H172*'Cost Estimates'!$X$3</f>
        <v>1285452.283695448</v>
      </c>
      <c r="M172" s="31">
        <f>I172*'Cost Estimates'!$X$4</f>
        <v>461999.99999999983</v>
      </c>
      <c r="N172" s="17">
        <f>J172*'Cost Estimates'!$X$5</f>
        <v>229022.10444669594</v>
      </c>
    </row>
    <row r="173" spans="1:14">
      <c r="A173" s="58">
        <v>342</v>
      </c>
      <c r="B173" s="57">
        <v>1096.3489999999999</v>
      </c>
      <c r="C173" s="57">
        <v>2</v>
      </c>
      <c r="D173" s="57">
        <v>1.8</v>
      </c>
      <c r="E173" s="30">
        <f t="shared" si="12"/>
        <v>2.8</v>
      </c>
      <c r="F173" s="30">
        <f t="shared" si="13"/>
        <v>3.8</v>
      </c>
      <c r="G173" s="30">
        <f t="shared" si="14"/>
        <v>21279.999999999996</v>
      </c>
      <c r="H173" s="10">
        <f t="shared" si="15"/>
        <v>7790.6199011845338</v>
      </c>
      <c r="I173" s="30">
        <f t="shared" si="17"/>
        <v>8399.9999999999964</v>
      </c>
      <c r="J173" s="10">
        <f t="shared" si="16"/>
        <v>5089.3800988154653</v>
      </c>
      <c r="K173" s="31">
        <f>G173*'Cost Estimates'!$X$2</f>
        <v>1063999.9999999998</v>
      </c>
      <c r="L173" s="31">
        <f>H173*'Cost Estimates'!$X$3</f>
        <v>1285452.283695448</v>
      </c>
      <c r="M173" s="31">
        <f>I173*'Cost Estimates'!$X$4</f>
        <v>461999.99999999983</v>
      </c>
      <c r="N173" s="17">
        <f>J173*'Cost Estimates'!$X$5</f>
        <v>229022.10444669594</v>
      </c>
    </row>
    <row r="174" spans="1:14">
      <c r="A174" s="58">
        <v>344</v>
      </c>
      <c r="B174" s="57">
        <v>1090.3900000000001</v>
      </c>
      <c r="C174" s="57">
        <v>2</v>
      </c>
      <c r="D174" s="57">
        <v>1.8</v>
      </c>
      <c r="E174" s="30">
        <f t="shared" si="12"/>
        <v>2.8</v>
      </c>
      <c r="F174" s="30">
        <f t="shared" si="13"/>
        <v>3.8</v>
      </c>
      <c r="G174" s="30">
        <f t="shared" si="14"/>
        <v>21279.999999999996</v>
      </c>
      <c r="H174" s="10">
        <f t="shared" si="15"/>
        <v>7790.6199011845338</v>
      </c>
      <c r="I174" s="30">
        <f t="shared" si="17"/>
        <v>8399.9999999999964</v>
      </c>
      <c r="J174" s="10">
        <f t="shared" si="16"/>
        <v>5089.3800988154653</v>
      </c>
      <c r="K174" s="31">
        <f>G174*'Cost Estimates'!$X$2</f>
        <v>1063999.9999999998</v>
      </c>
      <c r="L174" s="31">
        <f>H174*'Cost Estimates'!$X$3</f>
        <v>1285452.283695448</v>
      </c>
      <c r="M174" s="31">
        <f>I174*'Cost Estimates'!$X$4</f>
        <v>461999.99999999983</v>
      </c>
      <c r="N174" s="17">
        <f>J174*'Cost Estimates'!$X$5</f>
        <v>229022.10444669594</v>
      </c>
    </row>
    <row r="175" spans="1:14">
      <c r="A175" s="58">
        <v>346</v>
      </c>
      <c r="B175" s="57">
        <v>1087.7650000000001</v>
      </c>
      <c r="C175" s="57">
        <v>2</v>
      </c>
      <c r="D175" s="57">
        <v>1.8</v>
      </c>
      <c r="E175" s="30">
        <f t="shared" si="12"/>
        <v>2.8</v>
      </c>
      <c r="F175" s="30">
        <f t="shared" si="13"/>
        <v>3.8</v>
      </c>
      <c r="G175" s="30">
        <f t="shared" si="14"/>
        <v>21279.999999999996</v>
      </c>
      <c r="H175" s="10">
        <f t="shared" si="15"/>
        <v>7790.6199011845338</v>
      </c>
      <c r="I175" s="30">
        <f t="shared" si="17"/>
        <v>8399.9999999999964</v>
      </c>
      <c r="J175" s="10">
        <f t="shared" si="16"/>
        <v>5089.3800988154653</v>
      </c>
      <c r="K175" s="31">
        <f>G175*'Cost Estimates'!$X$2</f>
        <v>1063999.9999999998</v>
      </c>
      <c r="L175" s="31">
        <f>H175*'Cost Estimates'!$X$3</f>
        <v>1285452.283695448</v>
      </c>
      <c r="M175" s="31">
        <f>I175*'Cost Estimates'!$X$4</f>
        <v>461999.99999999983</v>
      </c>
      <c r="N175" s="17">
        <f>J175*'Cost Estimates'!$X$5</f>
        <v>229022.10444669594</v>
      </c>
    </row>
    <row r="176" spans="1:14">
      <c r="A176" s="58">
        <v>348</v>
      </c>
      <c r="B176" s="57">
        <v>1084.6610000000001</v>
      </c>
      <c r="C176" s="57">
        <v>2</v>
      </c>
      <c r="D176" s="57">
        <v>1.8</v>
      </c>
      <c r="E176" s="30">
        <f t="shared" si="12"/>
        <v>2.8</v>
      </c>
      <c r="F176" s="30">
        <f t="shared" si="13"/>
        <v>3.8</v>
      </c>
      <c r="G176" s="30">
        <f t="shared" si="14"/>
        <v>21279.999999999996</v>
      </c>
      <c r="H176" s="10">
        <f t="shared" si="15"/>
        <v>7790.6199011845338</v>
      </c>
      <c r="I176" s="30">
        <f t="shared" si="17"/>
        <v>8399.9999999999964</v>
      </c>
      <c r="J176" s="10">
        <f t="shared" si="16"/>
        <v>5089.3800988154653</v>
      </c>
      <c r="K176" s="31">
        <f>G176*'Cost Estimates'!$X$2</f>
        <v>1063999.9999999998</v>
      </c>
      <c r="L176" s="31">
        <f>H176*'Cost Estimates'!$X$3</f>
        <v>1285452.283695448</v>
      </c>
      <c r="M176" s="31">
        <f>I176*'Cost Estimates'!$X$4</f>
        <v>461999.99999999983</v>
      </c>
      <c r="N176" s="17">
        <f>J176*'Cost Estimates'!$X$5</f>
        <v>229022.10444669594</v>
      </c>
    </row>
    <row r="177" spans="1:14">
      <c r="A177" s="58">
        <v>350</v>
      </c>
      <c r="B177" s="57">
        <v>1081.662</v>
      </c>
      <c r="C177" s="57">
        <v>2</v>
      </c>
      <c r="D177" s="57">
        <v>1.8</v>
      </c>
      <c r="E177" s="30">
        <f t="shared" si="12"/>
        <v>2.8</v>
      </c>
      <c r="F177" s="30">
        <f t="shared" si="13"/>
        <v>3.8</v>
      </c>
      <c r="G177" s="30">
        <f t="shared" si="14"/>
        <v>21279.999999999996</v>
      </c>
      <c r="H177" s="10">
        <f t="shared" si="15"/>
        <v>7790.6199011845338</v>
      </c>
      <c r="I177" s="30">
        <f t="shared" si="17"/>
        <v>8399.9999999999964</v>
      </c>
      <c r="J177" s="10">
        <f t="shared" si="16"/>
        <v>5089.3800988154653</v>
      </c>
      <c r="K177" s="31">
        <f>G177*'Cost Estimates'!$X$2</f>
        <v>1063999.9999999998</v>
      </c>
      <c r="L177" s="31">
        <f>H177*'Cost Estimates'!$X$3</f>
        <v>1285452.283695448</v>
      </c>
      <c r="M177" s="31">
        <f>I177*'Cost Estimates'!$X$4</f>
        <v>461999.99999999983</v>
      </c>
      <c r="N177" s="17">
        <f>J177*'Cost Estimates'!$X$5</f>
        <v>229022.10444669594</v>
      </c>
    </row>
    <row r="178" spans="1:14">
      <c r="A178" s="58">
        <v>352</v>
      </c>
      <c r="B178" s="57">
        <v>1076.8720000000001</v>
      </c>
      <c r="C178" s="57">
        <v>2</v>
      </c>
      <c r="D178" s="57">
        <v>1.8</v>
      </c>
      <c r="E178" s="30">
        <f t="shared" si="12"/>
        <v>2.8</v>
      </c>
      <c r="F178" s="30">
        <f t="shared" si="13"/>
        <v>3.8</v>
      </c>
      <c r="G178" s="30">
        <f t="shared" si="14"/>
        <v>21279.999999999996</v>
      </c>
      <c r="H178" s="10">
        <f t="shared" si="15"/>
        <v>7790.6199011845338</v>
      </c>
      <c r="I178" s="30">
        <f t="shared" si="17"/>
        <v>8399.9999999999964</v>
      </c>
      <c r="J178" s="10">
        <f t="shared" si="16"/>
        <v>5089.3800988154653</v>
      </c>
      <c r="K178" s="31">
        <f>G178*'Cost Estimates'!$X$2</f>
        <v>1063999.9999999998</v>
      </c>
      <c r="L178" s="31">
        <f>H178*'Cost Estimates'!$X$3</f>
        <v>1285452.283695448</v>
      </c>
      <c r="M178" s="31">
        <f>I178*'Cost Estimates'!$X$4</f>
        <v>461999.99999999983</v>
      </c>
      <c r="N178" s="17">
        <f>J178*'Cost Estimates'!$X$5</f>
        <v>229022.10444669594</v>
      </c>
    </row>
    <row r="179" spans="1:14">
      <c r="A179" s="58">
        <v>354</v>
      </c>
      <c r="B179" s="57">
        <v>1070.8979999999999</v>
      </c>
      <c r="C179" s="57">
        <v>2</v>
      </c>
      <c r="D179" s="57">
        <v>1.8</v>
      </c>
      <c r="E179" s="30">
        <f t="shared" si="12"/>
        <v>2.8</v>
      </c>
      <c r="F179" s="30">
        <f t="shared" si="13"/>
        <v>3.8</v>
      </c>
      <c r="G179" s="30">
        <f t="shared" si="14"/>
        <v>21279.999999999996</v>
      </c>
      <c r="H179" s="10">
        <f t="shared" si="15"/>
        <v>7790.6199011845338</v>
      </c>
      <c r="I179" s="30">
        <f t="shared" si="17"/>
        <v>8399.9999999999964</v>
      </c>
      <c r="J179" s="10">
        <f t="shared" si="16"/>
        <v>5089.3800988154653</v>
      </c>
      <c r="K179" s="31">
        <f>G179*'Cost Estimates'!$X$2</f>
        <v>1063999.9999999998</v>
      </c>
      <c r="L179" s="31">
        <f>H179*'Cost Estimates'!$X$3</f>
        <v>1285452.283695448</v>
      </c>
      <c r="M179" s="31">
        <f>I179*'Cost Estimates'!$X$4</f>
        <v>461999.99999999983</v>
      </c>
      <c r="N179" s="17">
        <f>J179*'Cost Estimates'!$X$5</f>
        <v>229022.10444669594</v>
      </c>
    </row>
    <row r="180" spans="1:14">
      <c r="A180" s="58">
        <v>356</v>
      </c>
      <c r="B180" s="57">
        <v>1065.018</v>
      </c>
      <c r="C180" s="57">
        <v>2</v>
      </c>
      <c r="D180" s="57">
        <v>1.8</v>
      </c>
      <c r="E180" s="30">
        <f t="shared" si="12"/>
        <v>2.8</v>
      </c>
      <c r="F180" s="30">
        <f t="shared" si="13"/>
        <v>3.8</v>
      </c>
      <c r="G180" s="30">
        <f t="shared" si="14"/>
        <v>21279.999999999996</v>
      </c>
      <c r="H180" s="10">
        <f t="shared" si="15"/>
        <v>7790.6199011845338</v>
      </c>
      <c r="I180" s="30">
        <f t="shared" si="17"/>
        <v>8399.9999999999964</v>
      </c>
      <c r="J180" s="10">
        <f t="shared" si="16"/>
        <v>5089.3800988154653</v>
      </c>
      <c r="K180" s="31">
        <f>G180*'Cost Estimates'!$X$2</f>
        <v>1063999.9999999998</v>
      </c>
      <c r="L180" s="31">
        <f>H180*'Cost Estimates'!$X$3</f>
        <v>1285452.283695448</v>
      </c>
      <c r="M180" s="31">
        <f>I180*'Cost Estimates'!$X$4</f>
        <v>461999.99999999983</v>
      </c>
      <c r="N180" s="17">
        <f>J180*'Cost Estimates'!$X$5</f>
        <v>229022.10444669594</v>
      </c>
    </row>
    <row r="181" spans="1:14">
      <c r="A181" s="58">
        <v>358</v>
      </c>
      <c r="B181" s="57">
        <v>1059.58</v>
      </c>
      <c r="C181" s="57">
        <v>2</v>
      </c>
      <c r="D181" s="57">
        <v>1.8</v>
      </c>
      <c r="E181" s="30">
        <f t="shared" si="12"/>
        <v>2.8</v>
      </c>
      <c r="F181" s="30">
        <f t="shared" si="13"/>
        <v>3.8</v>
      </c>
      <c r="G181" s="30">
        <f t="shared" si="14"/>
        <v>21279.999999999996</v>
      </c>
      <c r="H181" s="10">
        <f t="shared" si="15"/>
        <v>7790.6199011845338</v>
      </c>
      <c r="I181" s="30">
        <f t="shared" si="17"/>
        <v>8399.9999999999964</v>
      </c>
      <c r="J181" s="10">
        <f t="shared" si="16"/>
        <v>5089.3800988154653</v>
      </c>
      <c r="K181" s="31">
        <f>G181*'Cost Estimates'!$X$2</f>
        <v>1063999.9999999998</v>
      </c>
      <c r="L181" s="31">
        <f>H181*'Cost Estimates'!$X$3</f>
        <v>1285452.283695448</v>
      </c>
      <c r="M181" s="31">
        <f>I181*'Cost Estimates'!$X$4</f>
        <v>461999.99999999983</v>
      </c>
      <c r="N181" s="17">
        <f>J181*'Cost Estimates'!$X$5</f>
        <v>229022.10444669594</v>
      </c>
    </row>
    <row r="182" spans="1:14">
      <c r="A182" s="58">
        <v>360</v>
      </c>
      <c r="B182" s="57">
        <v>1055.2840000000001</v>
      </c>
      <c r="C182" s="57">
        <v>2</v>
      </c>
      <c r="D182" s="57">
        <v>1.8</v>
      </c>
      <c r="E182" s="30">
        <f t="shared" si="12"/>
        <v>2.8</v>
      </c>
      <c r="F182" s="30">
        <f t="shared" si="13"/>
        <v>3.8</v>
      </c>
      <c r="G182" s="30">
        <f t="shared" si="14"/>
        <v>21279.999999999996</v>
      </c>
      <c r="H182" s="10">
        <f t="shared" si="15"/>
        <v>7790.6199011845338</v>
      </c>
      <c r="I182" s="30">
        <f t="shared" si="17"/>
        <v>8399.9999999999964</v>
      </c>
      <c r="J182" s="10">
        <f t="shared" si="16"/>
        <v>5089.3800988154653</v>
      </c>
      <c r="K182" s="31">
        <f>G182*'Cost Estimates'!$X$2</f>
        <v>1063999.9999999998</v>
      </c>
      <c r="L182" s="31">
        <f>H182*'Cost Estimates'!$X$3</f>
        <v>1285452.283695448</v>
      </c>
      <c r="M182" s="31">
        <f>I182*'Cost Estimates'!$X$4</f>
        <v>461999.99999999983</v>
      </c>
      <c r="N182" s="17">
        <f>J182*'Cost Estimates'!$X$5</f>
        <v>229022.10444669594</v>
      </c>
    </row>
    <row r="183" spans="1:14">
      <c r="A183" s="58">
        <v>362</v>
      </c>
      <c r="B183" s="57">
        <v>1050.886</v>
      </c>
      <c r="C183" s="57">
        <v>2</v>
      </c>
      <c r="D183" s="57">
        <v>1.8</v>
      </c>
      <c r="E183" s="30">
        <f t="shared" si="12"/>
        <v>2.8</v>
      </c>
      <c r="F183" s="30">
        <f t="shared" si="13"/>
        <v>3.8</v>
      </c>
      <c r="G183" s="30">
        <f t="shared" si="14"/>
        <v>21279.999999999996</v>
      </c>
      <c r="H183" s="10">
        <f t="shared" si="15"/>
        <v>7790.6199011845338</v>
      </c>
      <c r="I183" s="30">
        <f t="shared" si="17"/>
        <v>8399.9999999999964</v>
      </c>
      <c r="J183" s="10">
        <f t="shared" si="16"/>
        <v>5089.3800988154653</v>
      </c>
      <c r="K183" s="31">
        <f>G183*'Cost Estimates'!$X$2</f>
        <v>1063999.9999999998</v>
      </c>
      <c r="L183" s="31">
        <f>H183*'Cost Estimates'!$X$3</f>
        <v>1285452.283695448</v>
      </c>
      <c r="M183" s="31">
        <f>I183*'Cost Estimates'!$X$4</f>
        <v>461999.99999999983</v>
      </c>
      <c r="N183" s="17">
        <f>J183*'Cost Estimates'!$X$5</f>
        <v>229022.10444669594</v>
      </c>
    </row>
    <row r="184" spans="1:14">
      <c r="A184" s="58">
        <v>364</v>
      </c>
      <c r="B184" s="57">
        <v>1052.6469999999999</v>
      </c>
      <c r="C184" s="57">
        <v>2</v>
      </c>
      <c r="D184" s="57">
        <v>1.8</v>
      </c>
      <c r="E184" s="30">
        <f t="shared" si="12"/>
        <v>2.8</v>
      </c>
      <c r="F184" s="30">
        <f t="shared" si="13"/>
        <v>3.8</v>
      </c>
      <c r="G184" s="30">
        <f t="shared" si="14"/>
        <v>21279.999999999996</v>
      </c>
      <c r="H184" s="10">
        <f t="shared" si="15"/>
        <v>7790.6199011845338</v>
      </c>
      <c r="I184" s="30">
        <f t="shared" si="17"/>
        <v>8399.9999999999964</v>
      </c>
      <c r="J184" s="10">
        <f t="shared" si="16"/>
        <v>5089.3800988154653</v>
      </c>
      <c r="K184" s="31">
        <f>G184*'Cost Estimates'!$X$2</f>
        <v>1063999.9999999998</v>
      </c>
      <c r="L184" s="31">
        <f>H184*'Cost Estimates'!$X$3</f>
        <v>1285452.283695448</v>
      </c>
      <c r="M184" s="31">
        <f>I184*'Cost Estimates'!$X$4</f>
        <v>461999.99999999983</v>
      </c>
      <c r="N184" s="17">
        <f>J184*'Cost Estimates'!$X$5</f>
        <v>229022.10444669594</v>
      </c>
    </row>
    <row r="185" spans="1:14">
      <c r="A185" s="58">
        <v>366</v>
      </c>
      <c r="B185" s="57">
        <v>1051.117</v>
      </c>
      <c r="C185" s="57">
        <v>2</v>
      </c>
      <c r="D185" s="57">
        <v>1.8</v>
      </c>
      <c r="E185" s="30">
        <f t="shared" si="12"/>
        <v>2.8</v>
      </c>
      <c r="F185" s="30">
        <f t="shared" si="13"/>
        <v>3.8</v>
      </c>
      <c r="G185" s="30">
        <f t="shared" si="14"/>
        <v>21279.999999999996</v>
      </c>
      <c r="H185" s="10">
        <f t="shared" si="15"/>
        <v>7790.6199011845338</v>
      </c>
      <c r="I185" s="30">
        <f t="shared" si="17"/>
        <v>8399.9999999999964</v>
      </c>
      <c r="J185" s="10">
        <f t="shared" si="16"/>
        <v>5089.3800988154653</v>
      </c>
      <c r="K185" s="31">
        <f>G185*'Cost Estimates'!$X$2</f>
        <v>1063999.9999999998</v>
      </c>
      <c r="L185" s="31">
        <f>H185*'Cost Estimates'!$X$3</f>
        <v>1285452.283695448</v>
      </c>
      <c r="M185" s="31">
        <f>I185*'Cost Estimates'!$X$4</f>
        <v>461999.99999999983</v>
      </c>
      <c r="N185" s="17">
        <f>J185*'Cost Estimates'!$X$5</f>
        <v>229022.10444669594</v>
      </c>
    </row>
    <row r="186" spans="1:14">
      <c r="A186" s="58">
        <v>368</v>
      </c>
      <c r="B186" s="57">
        <v>1048.2660000000001</v>
      </c>
      <c r="C186" s="57">
        <v>2</v>
      </c>
      <c r="D186" s="57">
        <v>1.8</v>
      </c>
      <c r="E186" s="30">
        <f t="shared" si="12"/>
        <v>2.8</v>
      </c>
      <c r="F186" s="30">
        <f t="shared" si="13"/>
        <v>3.8</v>
      </c>
      <c r="G186" s="30">
        <f t="shared" si="14"/>
        <v>21279.999999999996</v>
      </c>
      <c r="H186" s="10">
        <f t="shared" si="15"/>
        <v>7790.6199011845338</v>
      </c>
      <c r="I186" s="30">
        <f t="shared" si="17"/>
        <v>8399.9999999999964</v>
      </c>
      <c r="J186" s="10">
        <f t="shared" si="16"/>
        <v>5089.3800988154653</v>
      </c>
      <c r="K186" s="31">
        <f>G186*'Cost Estimates'!$X$2</f>
        <v>1063999.9999999998</v>
      </c>
      <c r="L186" s="31">
        <f>H186*'Cost Estimates'!$X$3</f>
        <v>1285452.283695448</v>
      </c>
      <c r="M186" s="31">
        <f>I186*'Cost Estimates'!$X$4</f>
        <v>461999.99999999983</v>
      </c>
      <c r="N186" s="17">
        <f>J186*'Cost Estimates'!$X$5</f>
        <v>229022.10444669594</v>
      </c>
    </row>
    <row r="187" spans="1:14">
      <c r="A187" s="58">
        <v>370</v>
      </c>
      <c r="B187" s="57">
        <v>1040.172</v>
      </c>
      <c r="C187" s="57">
        <v>2</v>
      </c>
      <c r="D187" s="57">
        <v>1.8</v>
      </c>
      <c r="E187" s="30">
        <f t="shared" si="12"/>
        <v>2.8</v>
      </c>
      <c r="F187" s="30">
        <f t="shared" si="13"/>
        <v>3.8</v>
      </c>
      <c r="G187" s="30">
        <f t="shared" si="14"/>
        <v>21279.999999999996</v>
      </c>
      <c r="H187" s="10">
        <f t="shared" si="15"/>
        <v>7790.6199011845338</v>
      </c>
      <c r="I187" s="30">
        <f t="shared" si="17"/>
        <v>8399.9999999999964</v>
      </c>
      <c r="J187" s="10">
        <f t="shared" si="16"/>
        <v>5089.3800988154653</v>
      </c>
      <c r="K187" s="31">
        <f>G187*'Cost Estimates'!$X$2</f>
        <v>1063999.9999999998</v>
      </c>
      <c r="L187" s="31">
        <f>H187*'Cost Estimates'!$X$3</f>
        <v>1285452.283695448</v>
      </c>
      <c r="M187" s="31">
        <f>I187*'Cost Estimates'!$X$4</f>
        <v>461999.99999999983</v>
      </c>
      <c r="N187" s="17">
        <f>J187*'Cost Estimates'!$X$5</f>
        <v>229022.10444669594</v>
      </c>
    </row>
    <row r="188" spans="1:14">
      <c r="A188" s="58">
        <v>372</v>
      </c>
      <c r="B188" s="57">
        <v>1033.4829999999999</v>
      </c>
      <c r="C188" s="57">
        <v>2</v>
      </c>
      <c r="D188" s="57">
        <v>1.8</v>
      </c>
      <c r="E188" s="30">
        <f t="shared" si="12"/>
        <v>2.8</v>
      </c>
      <c r="F188" s="30">
        <f t="shared" si="13"/>
        <v>3.8</v>
      </c>
      <c r="G188" s="30">
        <f t="shared" si="14"/>
        <v>21279.999999999996</v>
      </c>
      <c r="H188" s="10">
        <f t="shared" si="15"/>
        <v>7790.6199011845338</v>
      </c>
      <c r="I188" s="30">
        <f t="shared" si="17"/>
        <v>8399.9999999999964</v>
      </c>
      <c r="J188" s="10">
        <f t="shared" si="16"/>
        <v>5089.3800988154653</v>
      </c>
      <c r="K188" s="31">
        <f>G188*'Cost Estimates'!$X$2</f>
        <v>1063999.9999999998</v>
      </c>
      <c r="L188" s="31">
        <f>H188*'Cost Estimates'!$X$3</f>
        <v>1285452.283695448</v>
      </c>
      <c r="M188" s="31">
        <f>I188*'Cost Estimates'!$X$4</f>
        <v>461999.99999999983</v>
      </c>
      <c r="N188" s="17">
        <f>J188*'Cost Estimates'!$X$5</f>
        <v>229022.10444669594</v>
      </c>
    </row>
    <row r="189" spans="1:14">
      <c r="A189" s="58">
        <v>374</v>
      </c>
      <c r="B189" s="57">
        <v>1030.95</v>
      </c>
      <c r="C189" s="57">
        <v>2</v>
      </c>
      <c r="D189" s="57">
        <v>1.8</v>
      </c>
      <c r="E189" s="30">
        <f t="shared" si="12"/>
        <v>2.8</v>
      </c>
      <c r="F189" s="30">
        <f t="shared" si="13"/>
        <v>3.8</v>
      </c>
      <c r="G189" s="30">
        <f t="shared" si="14"/>
        <v>21279.999999999996</v>
      </c>
      <c r="H189" s="10">
        <f t="shared" si="15"/>
        <v>7790.6199011845338</v>
      </c>
      <c r="I189" s="30">
        <f t="shared" si="17"/>
        <v>8399.9999999999964</v>
      </c>
      <c r="J189" s="10">
        <f t="shared" si="16"/>
        <v>5089.3800988154653</v>
      </c>
      <c r="K189" s="31">
        <f>G189*'Cost Estimates'!$X$2</f>
        <v>1063999.9999999998</v>
      </c>
      <c r="L189" s="31">
        <f>H189*'Cost Estimates'!$X$3</f>
        <v>1285452.283695448</v>
      </c>
      <c r="M189" s="31">
        <f>I189*'Cost Estimates'!$X$4</f>
        <v>461999.99999999983</v>
      </c>
      <c r="N189" s="17">
        <f>J189*'Cost Estimates'!$X$5</f>
        <v>229022.10444669594</v>
      </c>
    </row>
    <row r="190" spans="1:14">
      <c r="A190" s="58">
        <v>376</v>
      </c>
      <c r="B190" s="57">
        <v>1032.2629999999999</v>
      </c>
      <c r="C190" s="57">
        <v>2</v>
      </c>
      <c r="D190" s="57">
        <v>1.8</v>
      </c>
      <c r="E190" s="30">
        <f t="shared" si="12"/>
        <v>2.8</v>
      </c>
      <c r="F190" s="30">
        <f t="shared" si="13"/>
        <v>3.8</v>
      </c>
      <c r="G190" s="30">
        <f t="shared" si="14"/>
        <v>21279.999999999996</v>
      </c>
      <c r="H190" s="10">
        <f t="shared" si="15"/>
        <v>7790.6199011845338</v>
      </c>
      <c r="I190" s="30">
        <f t="shared" si="17"/>
        <v>8399.9999999999964</v>
      </c>
      <c r="J190" s="10">
        <f t="shared" si="16"/>
        <v>5089.3800988154653</v>
      </c>
      <c r="K190" s="31">
        <f>G190*'Cost Estimates'!$X$2</f>
        <v>1063999.9999999998</v>
      </c>
      <c r="L190" s="31">
        <f>H190*'Cost Estimates'!$X$3</f>
        <v>1285452.283695448</v>
      </c>
      <c r="M190" s="31">
        <f>I190*'Cost Estimates'!$X$4</f>
        <v>461999.99999999983</v>
      </c>
      <c r="N190" s="17">
        <f>J190*'Cost Estimates'!$X$5</f>
        <v>229022.10444669594</v>
      </c>
    </row>
    <row r="191" spans="1:14">
      <c r="A191" s="58">
        <v>378</v>
      </c>
      <c r="B191" s="57">
        <v>1031.3910000000001</v>
      </c>
      <c r="C191" s="57">
        <v>2</v>
      </c>
      <c r="D191" s="57">
        <v>1.8</v>
      </c>
      <c r="E191" s="30">
        <f t="shared" si="12"/>
        <v>2.8</v>
      </c>
      <c r="F191" s="30">
        <f t="shared" si="13"/>
        <v>3.8</v>
      </c>
      <c r="G191" s="30">
        <f t="shared" si="14"/>
        <v>21279.999999999996</v>
      </c>
      <c r="H191" s="10">
        <f t="shared" si="15"/>
        <v>7790.6199011845338</v>
      </c>
      <c r="I191" s="30">
        <f t="shared" si="17"/>
        <v>8399.9999999999964</v>
      </c>
      <c r="J191" s="10">
        <f t="shared" si="16"/>
        <v>5089.3800988154653</v>
      </c>
      <c r="K191" s="31">
        <f>G191*'Cost Estimates'!$X$2</f>
        <v>1063999.9999999998</v>
      </c>
      <c r="L191" s="31">
        <f>H191*'Cost Estimates'!$X$3</f>
        <v>1285452.283695448</v>
      </c>
      <c r="M191" s="31">
        <f>I191*'Cost Estimates'!$X$4</f>
        <v>461999.99999999983</v>
      </c>
      <c r="N191" s="17">
        <f>J191*'Cost Estimates'!$X$5</f>
        <v>229022.10444669594</v>
      </c>
    </row>
    <row r="192" spans="1:14">
      <c r="A192" s="58">
        <v>380</v>
      </c>
      <c r="B192" s="57">
        <v>1025.7909999999999</v>
      </c>
      <c r="C192" s="57">
        <v>2</v>
      </c>
      <c r="D192" s="57">
        <v>1.8</v>
      </c>
      <c r="E192" s="30">
        <f t="shared" si="12"/>
        <v>2.8</v>
      </c>
      <c r="F192" s="30">
        <f t="shared" si="13"/>
        <v>3.8</v>
      </c>
      <c r="G192" s="30">
        <f t="shared" si="14"/>
        <v>21279.999999999996</v>
      </c>
      <c r="H192" s="10">
        <f t="shared" si="15"/>
        <v>7790.6199011845338</v>
      </c>
      <c r="I192" s="30">
        <f t="shared" si="17"/>
        <v>8399.9999999999964</v>
      </c>
      <c r="J192" s="10">
        <f t="shared" si="16"/>
        <v>5089.3800988154653</v>
      </c>
      <c r="K192" s="31">
        <f>G192*'Cost Estimates'!$X$2</f>
        <v>1063999.9999999998</v>
      </c>
      <c r="L192" s="31">
        <f>H192*'Cost Estimates'!$X$3</f>
        <v>1285452.283695448</v>
      </c>
      <c r="M192" s="31">
        <f>I192*'Cost Estimates'!$X$4</f>
        <v>461999.99999999983</v>
      </c>
      <c r="N192" s="17">
        <f>J192*'Cost Estimates'!$X$5</f>
        <v>229022.10444669594</v>
      </c>
    </row>
    <row r="193" spans="1:14">
      <c r="A193" s="58">
        <v>382</v>
      </c>
      <c r="B193" s="57">
        <v>1020.9109999999999</v>
      </c>
      <c r="C193" s="57">
        <v>2</v>
      </c>
      <c r="D193" s="57">
        <v>1.8</v>
      </c>
      <c r="E193" s="30">
        <f t="shared" si="12"/>
        <v>2.8</v>
      </c>
      <c r="F193" s="30">
        <f t="shared" si="13"/>
        <v>3.8</v>
      </c>
      <c r="G193" s="30">
        <f t="shared" si="14"/>
        <v>21279.999999999996</v>
      </c>
      <c r="H193" s="10">
        <f t="shared" si="15"/>
        <v>7790.6199011845338</v>
      </c>
      <c r="I193" s="30">
        <f t="shared" si="17"/>
        <v>8399.9999999999964</v>
      </c>
      <c r="J193" s="10">
        <f t="shared" si="16"/>
        <v>5089.3800988154653</v>
      </c>
      <c r="K193" s="31">
        <f>G193*'Cost Estimates'!$X$2</f>
        <v>1063999.9999999998</v>
      </c>
      <c r="L193" s="31">
        <f>H193*'Cost Estimates'!$X$3</f>
        <v>1285452.283695448</v>
      </c>
      <c r="M193" s="31">
        <f>I193*'Cost Estimates'!$X$4</f>
        <v>461999.99999999983</v>
      </c>
      <c r="N193" s="17">
        <f>J193*'Cost Estimates'!$X$5</f>
        <v>229022.10444669594</v>
      </c>
    </row>
    <row r="194" spans="1:14">
      <c r="A194" s="58">
        <v>384</v>
      </c>
      <c r="B194" s="57">
        <v>1015.65</v>
      </c>
      <c r="C194" s="57">
        <v>2</v>
      </c>
      <c r="D194" s="57">
        <v>1.8</v>
      </c>
      <c r="E194" s="30">
        <f t="shared" si="12"/>
        <v>2.8</v>
      </c>
      <c r="F194" s="30">
        <f t="shared" si="13"/>
        <v>3.8</v>
      </c>
      <c r="G194" s="30">
        <f t="shared" si="14"/>
        <v>21279.999999999996</v>
      </c>
      <c r="H194" s="10">
        <f t="shared" si="15"/>
        <v>7790.6199011845338</v>
      </c>
      <c r="I194" s="30">
        <f t="shared" si="17"/>
        <v>8399.9999999999964</v>
      </c>
      <c r="J194" s="10">
        <f t="shared" si="16"/>
        <v>5089.3800988154653</v>
      </c>
      <c r="K194" s="31">
        <f>G194*'Cost Estimates'!$X$2</f>
        <v>1063999.9999999998</v>
      </c>
      <c r="L194" s="31">
        <f>H194*'Cost Estimates'!$X$3</f>
        <v>1285452.283695448</v>
      </c>
      <c r="M194" s="31">
        <f>I194*'Cost Estimates'!$X$4</f>
        <v>461999.99999999983</v>
      </c>
      <c r="N194" s="17">
        <f>J194*'Cost Estimates'!$X$5</f>
        <v>229022.10444669594</v>
      </c>
    </row>
    <row r="195" spans="1:14">
      <c r="A195" s="58">
        <v>386</v>
      </c>
      <c r="B195" s="57">
        <v>1012.139</v>
      </c>
      <c r="C195" s="57">
        <v>2</v>
      </c>
      <c r="D195" s="57">
        <v>1.8</v>
      </c>
      <c r="E195" s="30">
        <f t="shared" si="12"/>
        <v>2.8</v>
      </c>
      <c r="F195" s="30">
        <f t="shared" si="13"/>
        <v>3.8</v>
      </c>
      <c r="G195" s="30">
        <f t="shared" si="14"/>
        <v>21279.999999999996</v>
      </c>
      <c r="H195" s="10">
        <f t="shared" si="15"/>
        <v>7790.6199011845338</v>
      </c>
      <c r="I195" s="30">
        <f t="shared" si="17"/>
        <v>8399.9999999999964</v>
      </c>
      <c r="J195" s="10">
        <f t="shared" si="16"/>
        <v>5089.3800988154653</v>
      </c>
      <c r="K195" s="31">
        <f>G195*'Cost Estimates'!$X$2</f>
        <v>1063999.9999999998</v>
      </c>
      <c r="L195" s="31">
        <f>H195*'Cost Estimates'!$X$3</f>
        <v>1285452.283695448</v>
      </c>
      <c r="M195" s="31">
        <f>I195*'Cost Estimates'!$X$4</f>
        <v>461999.99999999983</v>
      </c>
      <c r="N195" s="17">
        <f>J195*'Cost Estimates'!$X$5</f>
        <v>229022.10444669594</v>
      </c>
    </row>
    <row r="196" spans="1:14">
      <c r="A196" s="58">
        <v>388</v>
      </c>
      <c r="B196" s="57">
        <v>1010.472</v>
      </c>
      <c r="C196" s="57">
        <v>2</v>
      </c>
      <c r="D196" s="57">
        <v>1.8</v>
      </c>
      <c r="E196" s="30">
        <f t="shared" ref="E196:E252" si="18">D196+0.5*2</f>
        <v>2.8</v>
      </c>
      <c r="F196" s="30">
        <f t="shared" ref="F196:F252" si="19">D196+0.2+1.8</f>
        <v>3.8</v>
      </c>
      <c r="G196" s="30">
        <f t="shared" ref="G196:G252" si="20">E196*F196*C196*1000</f>
        <v>21279.999999999996</v>
      </c>
      <c r="H196" s="10">
        <f t="shared" ref="H196:H252" si="21">(E196*(0.2+0.3+D196)-D196^2*PI()/4)*C196*1000</f>
        <v>7790.6199011845338</v>
      </c>
      <c r="I196" s="30">
        <f t="shared" si="17"/>
        <v>8399.9999999999964</v>
      </c>
      <c r="J196" s="10">
        <f t="shared" ref="J196:J252" si="22">G196-H196-I196</f>
        <v>5089.3800988154653</v>
      </c>
      <c r="K196" s="31">
        <f>G196*'Cost Estimates'!$X$2</f>
        <v>1063999.9999999998</v>
      </c>
      <c r="L196" s="31">
        <f>H196*'Cost Estimates'!$X$3</f>
        <v>1285452.283695448</v>
      </c>
      <c r="M196" s="31">
        <f>I196*'Cost Estimates'!$X$4</f>
        <v>461999.99999999983</v>
      </c>
      <c r="N196" s="17">
        <f>J196*'Cost Estimates'!$X$5</f>
        <v>229022.10444669594</v>
      </c>
    </row>
    <row r="197" spans="1:14">
      <c r="A197" s="58">
        <v>390</v>
      </c>
      <c r="B197" s="57">
        <v>1005.401</v>
      </c>
      <c r="C197" s="57">
        <v>2</v>
      </c>
      <c r="D197" s="57">
        <v>1.8</v>
      </c>
      <c r="E197" s="30">
        <f t="shared" si="18"/>
        <v>2.8</v>
      </c>
      <c r="F197" s="30">
        <f t="shared" si="19"/>
        <v>3.8</v>
      </c>
      <c r="G197" s="30">
        <f t="shared" si="20"/>
        <v>21279.999999999996</v>
      </c>
      <c r="H197" s="10">
        <f t="shared" si="21"/>
        <v>7790.6199011845338</v>
      </c>
      <c r="I197" s="30">
        <f t="shared" ref="I197:I252" si="23">(G197-H197)-(D197^2*PI()/4)*C197*1000</f>
        <v>8399.9999999999964</v>
      </c>
      <c r="J197" s="10">
        <f t="shared" si="22"/>
        <v>5089.3800988154653</v>
      </c>
      <c r="K197" s="31">
        <f>G197*'Cost Estimates'!$X$2</f>
        <v>1063999.9999999998</v>
      </c>
      <c r="L197" s="31">
        <f>H197*'Cost Estimates'!$X$3</f>
        <v>1285452.283695448</v>
      </c>
      <c r="M197" s="31">
        <f>I197*'Cost Estimates'!$X$4</f>
        <v>461999.99999999983</v>
      </c>
      <c r="N197" s="17">
        <f>J197*'Cost Estimates'!$X$5</f>
        <v>229022.10444669594</v>
      </c>
    </row>
    <row r="198" spans="1:14">
      <c r="A198" s="58">
        <v>392</v>
      </c>
      <c r="B198" s="57">
        <v>996.66600000000005</v>
      </c>
      <c r="C198" s="57">
        <v>2</v>
      </c>
      <c r="D198" s="57">
        <v>1.8</v>
      </c>
      <c r="E198" s="30">
        <f t="shared" si="18"/>
        <v>2.8</v>
      </c>
      <c r="F198" s="30">
        <f t="shared" si="19"/>
        <v>3.8</v>
      </c>
      <c r="G198" s="30">
        <f t="shared" si="20"/>
        <v>21279.999999999996</v>
      </c>
      <c r="H198" s="10">
        <f t="shared" si="21"/>
        <v>7790.6199011845338</v>
      </c>
      <c r="I198" s="30">
        <f t="shared" si="23"/>
        <v>8399.9999999999964</v>
      </c>
      <c r="J198" s="10">
        <f t="shared" si="22"/>
        <v>5089.3800988154653</v>
      </c>
      <c r="K198" s="31">
        <f>G198*'Cost Estimates'!$X$2</f>
        <v>1063999.9999999998</v>
      </c>
      <c r="L198" s="31">
        <f>H198*'Cost Estimates'!$X$3</f>
        <v>1285452.283695448</v>
      </c>
      <c r="M198" s="31">
        <f>I198*'Cost Estimates'!$X$4</f>
        <v>461999.99999999983</v>
      </c>
      <c r="N198" s="17">
        <f>J198*'Cost Estimates'!$X$5</f>
        <v>229022.10444669594</v>
      </c>
    </row>
    <row r="199" spans="1:14">
      <c r="A199" s="58">
        <v>394</v>
      </c>
      <c r="B199" s="57">
        <v>991.35</v>
      </c>
      <c r="C199" s="57">
        <v>2</v>
      </c>
      <c r="D199" s="57">
        <v>1.8</v>
      </c>
      <c r="E199" s="30">
        <f t="shared" si="18"/>
        <v>2.8</v>
      </c>
      <c r="F199" s="30">
        <f t="shared" si="19"/>
        <v>3.8</v>
      </c>
      <c r="G199" s="30">
        <f t="shared" si="20"/>
        <v>21279.999999999996</v>
      </c>
      <c r="H199" s="10">
        <f t="shared" si="21"/>
        <v>7790.6199011845338</v>
      </c>
      <c r="I199" s="30">
        <f t="shared" si="23"/>
        <v>8399.9999999999964</v>
      </c>
      <c r="J199" s="10">
        <f t="shared" si="22"/>
        <v>5089.3800988154653</v>
      </c>
      <c r="K199" s="31">
        <f>G199*'Cost Estimates'!$X$2</f>
        <v>1063999.9999999998</v>
      </c>
      <c r="L199" s="31">
        <f>H199*'Cost Estimates'!$X$3</f>
        <v>1285452.283695448</v>
      </c>
      <c r="M199" s="31">
        <f>I199*'Cost Estimates'!$X$4</f>
        <v>461999.99999999983</v>
      </c>
      <c r="N199" s="17">
        <f>J199*'Cost Estimates'!$X$5</f>
        <v>229022.10444669594</v>
      </c>
    </row>
    <row r="200" spans="1:14">
      <c r="A200" s="58">
        <v>396</v>
      </c>
      <c r="B200" s="57">
        <v>990.48599999999999</v>
      </c>
      <c r="C200" s="57">
        <v>2</v>
      </c>
      <c r="D200" s="57">
        <v>1.8</v>
      </c>
      <c r="E200" s="30">
        <f t="shared" si="18"/>
        <v>2.8</v>
      </c>
      <c r="F200" s="30">
        <f t="shared" si="19"/>
        <v>3.8</v>
      </c>
      <c r="G200" s="30">
        <f t="shared" si="20"/>
        <v>21279.999999999996</v>
      </c>
      <c r="H200" s="10">
        <f t="shared" si="21"/>
        <v>7790.6199011845338</v>
      </c>
      <c r="I200" s="30">
        <f t="shared" si="23"/>
        <v>8399.9999999999964</v>
      </c>
      <c r="J200" s="10">
        <f t="shared" si="22"/>
        <v>5089.3800988154653</v>
      </c>
      <c r="K200" s="31">
        <f>G200*'Cost Estimates'!$X$2</f>
        <v>1063999.9999999998</v>
      </c>
      <c r="L200" s="31">
        <f>H200*'Cost Estimates'!$X$3</f>
        <v>1285452.283695448</v>
      </c>
      <c r="M200" s="31">
        <f>I200*'Cost Estimates'!$X$4</f>
        <v>461999.99999999983</v>
      </c>
      <c r="N200" s="17">
        <f>J200*'Cost Estimates'!$X$5</f>
        <v>229022.10444669594</v>
      </c>
    </row>
    <row r="201" spans="1:14">
      <c r="A201" s="58">
        <v>398</v>
      </c>
      <c r="B201" s="57">
        <v>992.76099999999997</v>
      </c>
      <c r="C201" s="57">
        <v>2</v>
      </c>
      <c r="D201" s="57">
        <v>1.8</v>
      </c>
      <c r="E201" s="30">
        <f t="shared" si="18"/>
        <v>2.8</v>
      </c>
      <c r="F201" s="30">
        <f t="shared" si="19"/>
        <v>3.8</v>
      </c>
      <c r="G201" s="30">
        <f t="shared" si="20"/>
        <v>21279.999999999996</v>
      </c>
      <c r="H201" s="10">
        <f t="shared" si="21"/>
        <v>7790.6199011845338</v>
      </c>
      <c r="I201" s="30">
        <f t="shared" si="23"/>
        <v>8399.9999999999964</v>
      </c>
      <c r="J201" s="10">
        <f t="shared" si="22"/>
        <v>5089.3800988154653</v>
      </c>
      <c r="K201" s="31">
        <f>G201*'Cost Estimates'!$X$2</f>
        <v>1063999.9999999998</v>
      </c>
      <c r="L201" s="31">
        <f>H201*'Cost Estimates'!$X$3</f>
        <v>1285452.283695448</v>
      </c>
      <c r="M201" s="31">
        <f>I201*'Cost Estimates'!$X$4</f>
        <v>461999.99999999983</v>
      </c>
      <c r="N201" s="17">
        <f>J201*'Cost Estimates'!$X$5</f>
        <v>229022.10444669594</v>
      </c>
    </row>
    <row r="202" spans="1:14">
      <c r="A202" s="58">
        <v>400</v>
      </c>
      <c r="B202" s="57">
        <v>999.077</v>
      </c>
      <c r="C202" s="57">
        <v>2</v>
      </c>
      <c r="D202" s="57">
        <v>1.8</v>
      </c>
      <c r="E202" s="30">
        <f t="shared" si="18"/>
        <v>2.8</v>
      </c>
      <c r="F202" s="30">
        <f t="shared" si="19"/>
        <v>3.8</v>
      </c>
      <c r="G202" s="30">
        <f t="shared" si="20"/>
        <v>21279.999999999996</v>
      </c>
      <c r="H202" s="10">
        <f t="shared" si="21"/>
        <v>7790.6199011845338</v>
      </c>
      <c r="I202" s="30">
        <f t="shared" si="23"/>
        <v>8399.9999999999964</v>
      </c>
      <c r="J202" s="10">
        <f t="shared" si="22"/>
        <v>5089.3800988154653</v>
      </c>
      <c r="K202" s="31">
        <f>G202*'Cost Estimates'!$X$2</f>
        <v>1063999.9999999998</v>
      </c>
      <c r="L202" s="31">
        <f>H202*'Cost Estimates'!$X$3</f>
        <v>1285452.283695448</v>
      </c>
      <c r="M202" s="31">
        <f>I202*'Cost Estimates'!$X$4</f>
        <v>461999.99999999983</v>
      </c>
      <c r="N202" s="17">
        <f>J202*'Cost Estimates'!$X$5</f>
        <v>229022.10444669594</v>
      </c>
    </row>
    <row r="203" spans="1:14">
      <c r="A203" s="58">
        <v>402</v>
      </c>
      <c r="B203" s="57">
        <v>1001.8</v>
      </c>
      <c r="C203" s="57">
        <v>2</v>
      </c>
      <c r="D203" s="57">
        <v>1.8</v>
      </c>
      <c r="E203" s="30">
        <f t="shared" si="18"/>
        <v>2.8</v>
      </c>
      <c r="F203" s="30">
        <f t="shared" si="19"/>
        <v>3.8</v>
      </c>
      <c r="G203" s="30">
        <f t="shared" si="20"/>
        <v>21279.999999999996</v>
      </c>
      <c r="H203" s="10">
        <f t="shared" si="21"/>
        <v>7790.6199011845338</v>
      </c>
      <c r="I203" s="30">
        <f t="shared" si="23"/>
        <v>8399.9999999999964</v>
      </c>
      <c r="J203" s="10">
        <f t="shared" si="22"/>
        <v>5089.3800988154653</v>
      </c>
      <c r="K203" s="31">
        <f>G203*'Cost Estimates'!$X$2</f>
        <v>1063999.9999999998</v>
      </c>
      <c r="L203" s="31">
        <f>H203*'Cost Estimates'!$X$3</f>
        <v>1285452.283695448</v>
      </c>
      <c r="M203" s="31">
        <f>I203*'Cost Estimates'!$X$4</f>
        <v>461999.99999999983</v>
      </c>
      <c r="N203" s="17">
        <f>J203*'Cost Estimates'!$X$5</f>
        <v>229022.10444669594</v>
      </c>
    </row>
    <row r="204" spans="1:14">
      <c r="A204" s="58">
        <v>404</v>
      </c>
      <c r="B204" s="57">
        <v>1002.224</v>
      </c>
      <c r="C204" s="57">
        <v>2</v>
      </c>
      <c r="D204" s="57">
        <v>1.8</v>
      </c>
      <c r="E204" s="30">
        <f t="shared" si="18"/>
        <v>2.8</v>
      </c>
      <c r="F204" s="30">
        <f t="shared" si="19"/>
        <v>3.8</v>
      </c>
      <c r="G204" s="30">
        <f t="shared" si="20"/>
        <v>21279.999999999996</v>
      </c>
      <c r="H204" s="10">
        <f t="shared" si="21"/>
        <v>7790.6199011845338</v>
      </c>
      <c r="I204" s="30">
        <f t="shared" si="23"/>
        <v>8399.9999999999964</v>
      </c>
      <c r="J204" s="10">
        <f t="shared" si="22"/>
        <v>5089.3800988154653</v>
      </c>
      <c r="K204" s="31">
        <f>G204*'Cost Estimates'!$X$2</f>
        <v>1063999.9999999998</v>
      </c>
      <c r="L204" s="31">
        <f>H204*'Cost Estimates'!$X$3</f>
        <v>1285452.283695448</v>
      </c>
      <c r="M204" s="31">
        <f>I204*'Cost Estimates'!$X$4</f>
        <v>461999.99999999983</v>
      </c>
      <c r="N204" s="17">
        <f>J204*'Cost Estimates'!$X$5</f>
        <v>229022.10444669594</v>
      </c>
    </row>
    <row r="205" spans="1:14">
      <c r="A205" s="58">
        <v>406</v>
      </c>
      <c r="B205" s="57">
        <v>1002.003</v>
      </c>
      <c r="C205" s="57">
        <v>2</v>
      </c>
      <c r="D205" s="57">
        <v>1.8</v>
      </c>
      <c r="E205" s="30">
        <f t="shared" si="18"/>
        <v>2.8</v>
      </c>
      <c r="F205" s="30">
        <f t="shared" si="19"/>
        <v>3.8</v>
      </c>
      <c r="G205" s="30">
        <f t="shared" si="20"/>
        <v>21279.999999999996</v>
      </c>
      <c r="H205" s="10">
        <f t="shared" si="21"/>
        <v>7790.6199011845338</v>
      </c>
      <c r="I205" s="30">
        <f t="shared" si="23"/>
        <v>8399.9999999999964</v>
      </c>
      <c r="J205" s="10">
        <f t="shared" si="22"/>
        <v>5089.3800988154653</v>
      </c>
      <c r="K205" s="31">
        <f>G205*'Cost Estimates'!$X$2</f>
        <v>1063999.9999999998</v>
      </c>
      <c r="L205" s="31">
        <f>H205*'Cost Estimates'!$X$3</f>
        <v>1285452.283695448</v>
      </c>
      <c r="M205" s="31">
        <f>I205*'Cost Estimates'!$X$4</f>
        <v>461999.99999999983</v>
      </c>
      <c r="N205" s="17">
        <f>J205*'Cost Estimates'!$X$5</f>
        <v>229022.10444669594</v>
      </c>
    </row>
    <row r="206" spans="1:14">
      <c r="A206" s="58">
        <v>408</v>
      </c>
      <c r="B206" s="57">
        <v>1003.596</v>
      </c>
      <c r="C206" s="57">
        <v>2</v>
      </c>
      <c r="D206" s="57">
        <v>1.8</v>
      </c>
      <c r="E206" s="30">
        <f t="shared" si="18"/>
        <v>2.8</v>
      </c>
      <c r="F206" s="30">
        <f t="shared" si="19"/>
        <v>3.8</v>
      </c>
      <c r="G206" s="30">
        <f t="shared" si="20"/>
        <v>21279.999999999996</v>
      </c>
      <c r="H206" s="10">
        <f t="shared" si="21"/>
        <v>7790.6199011845338</v>
      </c>
      <c r="I206" s="30">
        <f t="shared" si="23"/>
        <v>8399.9999999999964</v>
      </c>
      <c r="J206" s="10">
        <f t="shared" si="22"/>
        <v>5089.3800988154653</v>
      </c>
      <c r="K206" s="31">
        <f>G206*'Cost Estimates'!$X$2</f>
        <v>1063999.9999999998</v>
      </c>
      <c r="L206" s="31">
        <f>H206*'Cost Estimates'!$X$3</f>
        <v>1285452.283695448</v>
      </c>
      <c r="M206" s="31">
        <f>I206*'Cost Estimates'!$X$4</f>
        <v>461999.99999999983</v>
      </c>
      <c r="N206" s="17">
        <f>J206*'Cost Estimates'!$X$5</f>
        <v>229022.10444669594</v>
      </c>
    </row>
    <row r="207" spans="1:14">
      <c r="A207" s="58">
        <v>410</v>
      </c>
      <c r="B207" s="57">
        <v>994.11099999999999</v>
      </c>
      <c r="C207" s="57">
        <v>2</v>
      </c>
      <c r="D207" s="57">
        <v>1.8</v>
      </c>
      <c r="E207" s="30">
        <f t="shared" si="18"/>
        <v>2.8</v>
      </c>
      <c r="F207" s="30">
        <f t="shared" si="19"/>
        <v>3.8</v>
      </c>
      <c r="G207" s="30">
        <f t="shared" si="20"/>
        <v>21279.999999999996</v>
      </c>
      <c r="H207" s="10">
        <f t="shared" si="21"/>
        <v>7790.6199011845338</v>
      </c>
      <c r="I207" s="30">
        <f t="shared" si="23"/>
        <v>8399.9999999999964</v>
      </c>
      <c r="J207" s="10">
        <f t="shared" si="22"/>
        <v>5089.3800988154653</v>
      </c>
      <c r="K207" s="31">
        <f>G207*'Cost Estimates'!$X$2</f>
        <v>1063999.9999999998</v>
      </c>
      <c r="L207" s="31">
        <f>H207*'Cost Estimates'!$X$3</f>
        <v>1285452.283695448</v>
      </c>
      <c r="M207" s="31">
        <f>I207*'Cost Estimates'!$X$4</f>
        <v>461999.99999999983</v>
      </c>
      <c r="N207" s="17">
        <f>J207*'Cost Estimates'!$X$5</f>
        <v>229022.10444669594</v>
      </c>
    </row>
    <row r="208" spans="1:14">
      <c r="A208" s="58">
        <v>412</v>
      </c>
      <c r="B208" s="57">
        <v>983.92499999999995</v>
      </c>
      <c r="C208" s="57">
        <v>2</v>
      </c>
      <c r="D208" s="57">
        <v>1.8</v>
      </c>
      <c r="E208" s="30">
        <f t="shared" si="18"/>
        <v>2.8</v>
      </c>
      <c r="F208" s="30">
        <f t="shared" si="19"/>
        <v>3.8</v>
      </c>
      <c r="G208" s="30">
        <f t="shared" si="20"/>
        <v>21279.999999999996</v>
      </c>
      <c r="H208" s="10">
        <f t="shared" si="21"/>
        <v>7790.6199011845338</v>
      </c>
      <c r="I208" s="30">
        <f t="shared" si="23"/>
        <v>8399.9999999999964</v>
      </c>
      <c r="J208" s="10">
        <f t="shared" si="22"/>
        <v>5089.3800988154653</v>
      </c>
      <c r="K208" s="31">
        <f>G208*'Cost Estimates'!$X$2</f>
        <v>1063999.9999999998</v>
      </c>
      <c r="L208" s="31">
        <f>H208*'Cost Estimates'!$X$3</f>
        <v>1285452.283695448</v>
      </c>
      <c r="M208" s="31">
        <f>I208*'Cost Estimates'!$X$4</f>
        <v>461999.99999999983</v>
      </c>
      <c r="N208" s="17">
        <f>J208*'Cost Estimates'!$X$5</f>
        <v>229022.10444669594</v>
      </c>
    </row>
    <row r="209" spans="1:14">
      <c r="A209" s="58">
        <v>414</v>
      </c>
      <c r="B209" s="57">
        <v>972.34699999999998</v>
      </c>
      <c r="C209" s="57">
        <v>2</v>
      </c>
      <c r="D209" s="57">
        <v>1.8</v>
      </c>
      <c r="E209" s="30">
        <f t="shared" si="18"/>
        <v>2.8</v>
      </c>
      <c r="F209" s="30">
        <f t="shared" si="19"/>
        <v>3.8</v>
      </c>
      <c r="G209" s="30">
        <f t="shared" si="20"/>
        <v>21279.999999999996</v>
      </c>
      <c r="H209" s="10">
        <f t="shared" si="21"/>
        <v>7790.6199011845338</v>
      </c>
      <c r="I209" s="30">
        <f t="shared" si="23"/>
        <v>8399.9999999999964</v>
      </c>
      <c r="J209" s="10">
        <f t="shared" si="22"/>
        <v>5089.3800988154653</v>
      </c>
      <c r="K209" s="31">
        <f>G209*'Cost Estimates'!$X$2</f>
        <v>1063999.9999999998</v>
      </c>
      <c r="L209" s="31">
        <f>H209*'Cost Estimates'!$X$3</f>
        <v>1285452.283695448</v>
      </c>
      <c r="M209" s="31">
        <f>I209*'Cost Estimates'!$X$4</f>
        <v>461999.99999999983</v>
      </c>
      <c r="N209" s="17">
        <f>J209*'Cost Estimates'!$X$5</f>
        <v>229022.10444669594</v>
      </c>
    </row>
    <row r="210" spans="1:14">
      <c r="A210" s="58">
        <v>416</v>
      </c>
      <c r="B210" s="57">
        <v>963.90099999999995</v>
      </c>
      <c r="C210" s="57">
        <v>2</v>
      </c>
      <c r="D210" s="57">
        <v>1.8</v>
      </c>
      <c r="E210" s="30">
        <f t="shared" si="18"/>
        <v>2.8</v>
      </c>
      <c r="F210" s="30">
        <f t="shared" si="19"/>
        <v>3.8</v>
      </c>
      <c r="G210" s="30">
        <f t="shared" si="20"/>
        <v>21279.999999999996</v>
      </c>
      <c r="H210" s="10">
        <f t="shared" si="21"/>
        <v>7790.6199011845338</v>
      </c>
      <c r="I210" s="30">
        <f t="shared" si="23"/>
        <v>8399.9999999999964</v>
      </c>
      <c r="J210" s="10">
        <f t="shared" si="22"/>
        <v>5089.3800988154653</v>
      </c>
      <c r="K210" s="31">
        <f>G210*'Cost Estimates'!$X$2</f>
        <v>1063999.9999999998</v>
      </c>
      <c r="L210" s="31">
        <f>H210*'Cost Estimates'!$X$3</f>
        <v>1285452.283695448</v>
      </c>
      <c r="M210" s="31">
        <f>I210*'Cost Estimates'!$X$4</f>
        <v>461999.99999999983</v>
      </c>
      <c r="N210" s="17">
        <f>J210*'Cost Estimates'!$X$5</f>
        <v>229022.10444669594</v>
      </c>
    </row>
    <row r="211" spans="1:14">
      <c r="A211" s="58">
        <v>418</v>
      </c>
      <c r="B211" s="57">
        <v>963.25800000000004</v>
      </c>
      <c r="C211" s="57">
        <v>2</v>
      </c>
      <c r="D211" s="57">
        <v>1.8</v>
      </c>
      <c r="E211" s="30">
        <f t="shared" si="18"/>
        <v>2.8</v>
      </c>
      <c r="F211" s="30">
        <f t="shared" si="19"/>
        <v>3.8</v>
      </c>
      <c r="G211" s="30">
        <f t="shared" si="20"/>
        <v>21279.999999999996</v>
      </c>
      <c r="H211" s="10">
        <f t="shared" si="21"/>
        <v>7790.6199011845338</v>
      </c>
      <c r="I211" s="30">
        <f t="shared" si="23"/>
        <v>8399.9999999999964</v>
      </c>
      <c r="J211" s="10">
        <f t="shared" si="22"/>
        <v>5089.3800988154653</v>
      </c>
      <c r="K211" s="31">
        <f>G211*'Cost Estimates'!$X$2</f>
        <v>1063999.9999999998</v>
      </c>
      <c r="L211" s="31">
        <f>H211*'Cost Estimates'!$X$3</f>
        <v>1285452.283695448</v>
      </c>
      <c r="M211" s="31">
        <f>I211*'Cost Estimates'!$X$4</f>
        <v>461999.99999999983</v>
      </c>
      <c r="N211" s="17">
        <f>J211*'Cost Estimates'!$X$5</f>
        <v>229022.10444669594</v>
      </c>
    </row>
    <row r="212" spans="1:14">
      <c r="A212" s="58">
        <v>420</v>
      </c>
      <c r="B212" s="57">
        <v>965.87199999999996</v>
      </c>
      <c r="C212" s="57">
        <v>2</v>
      </c>
      <c r="D212" s="57">
        <v>1.8</v>
      </c>
      <c r="E212" s="30">
        <f t="shared" si="18"/>
        <v>2.8</v>
      </c>
      <c r="F212" s="30">
        <f t="shared" si="19"/>
        <v>3.8</v>
      </c>
      <c r="G212" s="30">
        <f t="shared" si="20"/>
        <v>21279.999999999996</v>
      </c>
      <c r="H212" s="10">
        <f t="shared" si="21"/>
        <v>7790.6199011845338</v>
      </c>
      <c r="I212" s="30">
        <f t="shared" si="23"/>
        <v>8399.9999999999964</v>
      </c>
      <c r="J212" s="10">
        <f t="shared" si="22"/>
        <v>5089.3800988154653</v>
      </c>
      <c r="K212" s="31">
        <f>G212*'Cost Estimates'!$X$2</f>
        <v>1063999.9999999998</v>
      </c>
      <c r="L212" s="31">
        <f>H212*'Cost Estimates'!$X$3</f>
        <v>1285452.283695448</v>
      </c>
      <c r="M212" s="31">
        <f>I212*'Cost Estimates'!$X$4</f>
        <v>461999.99999999983</v>
      </c>
      <c r="N212" s="17">
        <f>J212*'Cost Estimates'!$X$5</f>
        <v>229022.10444669594</v>
      </c>
    </row>
    <row r="213" spans="1:14">
      <c r="A213" s="58">
        <v>422</v>
      </c>
      <c r="B213" s="57">
        <v>966.17700000000002</v>
      </c>
      <c r="C213" s="57">
        <v>2</v>
      </c>
      <c r="D213" s="57">
        <v>1.8</v>
      </c>
      <c r="E213" s="30">
        <f t="shared" si="18"/>
        <v>2.8</v>
      </c>
      <c r="F213" s="30">
        <f t="shared" si="19"/>
        <v>3.8</v>
      </c>
      <c r="G213" s="30">
        <f t="shared" si="20"/>
        <v>21279.999999999996</v>
      </c>
      <c r="H213" s="10">
        <f t="shared" si="21"/>
        <v>7790.6199011845338</v>
      </c>
      <c r="I213" s="30">
        <f t="shared" si="23"/>
        <v>8399.9999999999964</v>
      </c>
      <c r="J213" s="10">
        <f t="shared" si="22"/>
        <v>5089.3800988154653</v>
      </c>
      <c r="K213" s="31">
        <f>G213*'Cost Estimates'!$X$2</f>
        <v>1063999.9999999998</v>
      </c>
      <c r="L213" s="31">
        <f>H213*'Cost Estimates'!$X$3</f>
        <v>1285452.283695448</v>
      </c>
      <c r="M213" s="31">
        <f>I213*'Cost Estimates'!$X$4</f>
        <v>461999.99999999983</v>
      </c>
      <c r="N213" s="17">
        <f>J213*'Cost Estimates'!$X$5</f>
        <v>229022.10444669594</v>
      </c>
    </row>
    <row r="214" spans="1:14">
      <c r="A214" s="58">
        <v>424</v>
      </c>
      <c r="B214" s="57">
        <v>973.82500000000005</v>
      </c>
      <c r="C214" s="57">
        <v>2</v>
      </c>
      <c r="D214" s="57">
        <v>1.8</v>
      </c>
      <c r="E214" s="30">
        <f t="shared" si="18"/>
        <v>2.8</v>
      </c>
      <c r="F214" s="30">
        <f t="shared" si="19"/>
        <v>3.8</v>
      </c>
      <c r="G214" s="30">
        <f t="shared" si="20"/>
        <v>21279.999999999996</v>
      </c>
      <c r="H214" s="10">
        <f t="shared" si="21"/>
        <v>7790.6199011845338</v>
      </c>
      <c r="I214" s="30">
        <f t="shared" si="23"/>
        <v>8399.9999999999964</v>
      </c>
      <c r="J214" s="10">
        <f t="shared" si="22"/>
        <v>5089.3800988154653</v>
      </c>
      <c r="K214" s="31">
        <f>G214*'Cost Estimates'!$X$2</f>
        <v>1063999.9999999998</v>
      </c>
      <c r="L214" s="31">
        <f>H214*'Cost Estimates'!$X$3</f>
        <v>1285452.283695448</v>
      </c>
      <c r="M214" s="31">
        <f>I214*'Cost Estimates'!$X$4</f>
        <v>461999.99999999983</v>
      </c>
      <c r="N214" s="17">
        <f>J214*'Cost Estimates'!$X$5</f>
        <v>229022.10444669594</v>
      </c>
    </row>
    <row r="215" spans="1:14">
      <c r="A215" s="58">
        <v>426</v>
      </c>
      <c r="B215" s="57">
        <v>983.97199999999998</v>
      </c>
      <c r="C215" s="57">
        <v>2</v>
      </c>
      <c r="D215" s="57">
        <v>1.8</v>
      </c>
      <c r="E215" s="30">
        <f t="shared" si="18"/>
        <v>2.8</v>
      </c>
      <c r="F215" s="30">
        <f t="shared" si="19"/>
        <v>3.8</v>
      </c>
      <c r="G215" s="30">
        <f t="shared" si="20"/>
        <v>21279.999999999996</v>
      </c>
      <c r="H215" s="10">
        <f t="shared" si="21"/>
        <v>7790.6199011845338</v>
      </c>
      <c r="I215" s="30">
        <f t="shared" si="23"/>
        <v>8399.9999999999964</v>
      </c>
      <c r="J215" s="10">
        <f t="shared" si="22"/>
        <v>5089.3800988154653</v>
      </c>
      <c r="K215" s="31">
        <f>G215*'Cost Estimates'!$X$2</f>
        <v>1063999.9999999998</v>
      </c>
      <c r="L215" s="31">
        <f>H215*'Cost Estimates'!$X$3</f>
        <v>1285452.283695448</v>
      </c>
      <c r="M215" s="31">
        <f>I215*'Cost Estimates'!$X$4</f>
        <v>461999.99999999983</v>
      </c>
      <c r="N215" s="17">
        <f>J215*'Cost Estimates'!$X$5</f>
        <v>229022.10444669594</v>
      </c>
    </row>
    <row r="216" spans="1:14">
      <c r="A216" s="58">
        <v>428</v>
      </c>
      <c r="B216" s="57">
        <v>994.096</v>
      </c>
      <c r="C216" s="57">
        <v>2</v>
      </c>
      <c r="D216" s="57">
        <v>1.8</v>
      </c>
      <c r="E216" s="30">
        <f t="shared" si="18"/>
        <v>2.8</v>
      </c>
      <c r="F216" s="30">
        <f t="shared" si="19"/>
        <v>3.8</v>
      </c>
      <c r="G216" s="30">
        <f t="shared" si="20"/>
        <v>21279.999999999996</v>
      </c>
      <c r="H216" s="10">
        <f t="shared" si="21"/>
        <v>7790.6199011845338</v>
      </c>
      <c r="I216" s="30">
        <f t="shared" si="23"/>
        <v>8399.9999999999964</v>
      </c>
      <c r="J216" s="10">
        <f t="shared" si="22"/>
        <v>5089.3800988154653</v>
      </c>
      <c r="K216" s="31">
        <f>G216*'Cost Estimates'!$X$2</f>
        <v>1063999.9999999998</v>
      </c>
      <c r="L216" s="31">
        <f>H216*'Cost Estimates'!$X$3</f>
        <v>1285452.283695448</v>
      </c>
      <c r="M216" s="31">
        <f>I216*'Cost Estimates'!$X$4</f>
        <v>461999.99999999983</v>
      </c>
      <c r="N216" s="17">
        <f>J216*'Cost Estimates'!$X$5</f>
        <v>229022.10444669594</v>
      </c>
    </row>
    <row r="217" spans="1:14">
      <c r="A217" s="58">
        <v>430</v>
      </c>
      <c r="B217" s="57">
        <v>991.69500000000005</v>
      </c>
      <c r="C217" s="57">
        <v>2</v>
      </c>
      <c r="D217" s="57">
        <v>1.8</v>
      </c>
      <c r="E217" s="30">
        <f t="shared" si="18"/>
        <v>2.8</v>
      </c>
      <c r="F217" s="30">
        <f t="shared" si="19"/>
        <v>3.8</v>
      </c>
      <c r="G217" s="30">
        <f t="shared" si="20"/>
        <v>21279.999999999996</v>
      </c>
      <c r="H217" s="10">
        <f t="shared" si="21"/>
        <v>7790.6199011845338</v>
      </c>
      <c r="I217" s="30">
        <f t="shared" si="23"/>
        <v>8399.9999999999964</v>
      </c>
      <c r="J217" s="10">
        <f t="shared" si="22"/>
        <v>5089.3800988154653</v>
      </c>
      <c r="K217" s="31">
        <f>G217*'Cost Estimates'!$X$2</f>
        <v>1063999.9999999998</v>
      </c>
      <c r="L217" s="31">
        <f>H217*'Cost Estimates'!$X$3</f>
        <v>1285452.283695448</v>
      </c>
      <c r="M217" s="31">
        <f>I217*'Cost Estimates'!$X$4</f>
        <v>461999.99999999983</v>
      </c>
      <c r="N217" s="17">
        <f>J217*'Cost Estimates'!$X$5</f>
        <v>229022.10444669594</v>
      </c>
    </row>
    <row r="218" spans="1:14">
      <c r="A218" s="58">
        <v>432</v>
      </c>
      <c r="B218" s="57">
        <v>984.93299999999999</v>
      </c>
      <c r="C218" s="57">
        <v>2</v>
      </c>
      <c r="D218" s="57">
        <v>1.8</v>
      </c>
      <c r="E218" s="30">
        <f t="shared" si="18"/>
        <v>2.8</v>
      </c>
      <c r="F218" s="30">
        <f t="shared" si="19"/>
        <v>3.8</v>
      </c>
      <c r="G218" s="30">
        <f t="shared" si="20"/>
        <v>21279.999999999996</v>
      </c>
      <c r="H218" s="10">
        <f t="shared" si="21"/>
        <v>7790.6199011845338</v>
      </c>
      <c r="I218" s="30">
        <f t="shared" si="23"/>
        <v>8399.9999999999964</v>
      </c>
      <c r="J218" s="10">
        <f t="shared" si="22"/>
        <v>5089.3800988154653</v>
      </c>
      <c r="K218" s="31">
        <f>G218*'Cost Estimates'!$X$2</f>
        <v>1063999.9999999998</v>
      </c>
      <c r="L218" s="31">
        <f>H218*'Cost Estimates'!$X$3</f>
        <v>1285452.283695448</v>
      </c>
      <c r="M218" s="31">
        <f>I218*'Cost Estimates'!$X$4</f>
        <v>461999.99999999983</v>
      </c>
      <c r="N218" s="17">
        <f>J218*'Cost Estimates'!$X$5</f>
        <v>229022.10444669594</v>
      </c>
    </row>
    <row r="219" spans="1:14">
      <c r="A219" s="58">
        <v>434</v>
      </c>
      <c r="B219" s="57">
        <v>974.50900000000001</v>
      </c>
      <c r="C219" s="57">
        <v>2</v>
      </c>
      <c r="D219" s="57">
        <v>1.8</v>
      </c>
      <c r="E219" s="30">
        <f t="shared" si="18"/>
        <v>2.8</v>
      </c>
      <c r="F219" s="30">
        <f t="shared" si="19"/>
        <v>3.8</v>
      </c>
      <c r="G219" s="30">
        <f t="shared" si="20"/>
        <v>21279.999999999996</v>
      </c>
      <c r="H219" s="10">
        <f t="shared" si="21"/>
        <v>7790.6199011845338</v>
      </c>
      <c r="I219" s="30">
        <f t="shared" si="23"/>
        <v>8399.9999999999964</v>
      </c>
      <c r="J219" s="10">
        <f t="shared" si="22"/>
        <v>5089.3800988154653</v>
      </c>
      <c r="K219" s="31">
        <f>G219*'Cost Estimates'!$X$2</f>
        <v>1063999.9999999998</v>
      </c>
      <c r="L219" s="31">
        <f>H219*'Cost Estimates'!$X$3</f>
        <v>1285452.283695448</v>
      </c>
      <c r="M219" s="31">
        <f>I219*'Cost Estimates'!$X$4</f>
        <v>461999.99999999983</v>
      </c>
      <c r="N219" s="17">
        <f>J219*'Cost Estimates'!$X$5</f>
        <v>229022.10444669594</v>
      </c>
    </row>
    <row r="220" spans="1:14">
      <c r="A220" s="58">
        <v>436</v>
      </c>
      <c r="B220" s="57">
        <v>966.69799999999998</v>
      </c>
      <c r="C220" s="57">
        <v>2</v>
      </c>
      <c r="D220" s="57">
        <v>1.8</v>
      </c>
      <c r="E220" s="30">
        <f t="shared" si="18"/>
        <v>2.8</v>
      </c>
      <c r="F220" s="30">
        <f t="shared" si="19"/>
        <v>3.8</v>
      </c>
      <c r="G220" s="30">
        <f t="shared" si="20"/>
        <v>21279.999999999996</v>
      </c>
      <c r="H220" s="10">
        <f t="shared" si="21"/>
        <v>7790.6199011845338</v>
      </c>
      <c r="I220" s="30">
        <f t="shared" si="23"/>
        <v>8399.9999999999964</v>
      </c>
      <c r="J220" s="10">
        <f t="shared" si="22"/>
        <v>5089.3800988154653</v>
      </c>
      <c r="K220" s="31">
        <f>G220*'Cost Estimates'!$X$2</f>
        <v>1063999.9999999998</v>
      </c>
      <c r="L220" s="31">
        <f>H220*'Cost Estimates'!$X$3</f>
        <v>1285452.283695448</v>
      </c>
      <c r="M220" s="31">
        <f>I220*'Cost Estimates'!$X$4</f>
        <v>461999.99999999983</v>
      </c>
      <c r="N220" s="17">
        <f>J220*'Cost Estimates'!$X$5</f>
        <v>229022.10444669594</v>
      </c>
    </row>
    <row r="221" spans="1:14">
      <c r="A221" s="58">
        <v>438</v>
      </c>
      <c r="B221" s="57">
        <v>963.61800000000005</v>
      </c>
      <c r="C221" s="57">
        <v>2</v>
      </c>
      <c r="D221" s="57">
        <v>1.8</v>
      </c>
      <c r="E221" s="30">
        <f t="shared" si="18"/>
        <v>2.8</v>
      </c>
      <c r="F221" s="30">
        <f t="shared" si="19"/>
        <v>3.8</v>
      </c>
      <c r="G221" s="30">
        <f t="shared" si="20"/>
        <v>21279.999999999996</v>
      </c>
      <c r="H221" s="10">
        <f t="shared" si="21"/>
        <v>7790.6199011845338</v>
      </c>
      <c r="I221" s="30">
        <f t="shared" si="23"/>
        <v>8399.9999999999964</v>
      </c>
      <c r="J221" s="10">
        <f t="shared" si="22"/>
        <v>5089.3800988154653</v>
      </c>
      <c r="K221" s="31">
        <f>G221*'Cost Estimates'!$X$2</f>
        <v>1063999.9999999998</v>
      </c>
      <c r="L221" s="31">
        <f>H221*'Cost Estimates'!$X$3</f>
        <v>1285452.283695448</v>
      </c>
      <c r="M221" s="31">
        <f>I221*'Cost Estimates'!$X$4</f>
        <v>461999.99999999983</v>
      </c>
      <c r="N221" s="17">
        <f>J221*'Cost Estimates'!$X$5</f>
        <v>229022.10444669594</v>
      </c>
    </row>
    <row r="222" spans="1:14">
      <c r="A222" s="58">
        <v>440</v>
      </c>
      <c r="B222" s="57">
        <v>957.803</v>
      </c>
      <c r="C222" s="57">
        <v>2</v>
      </c>
      <c r="D222" s="57">
        <v>1.8</v>
      </c>
      <c r="E222" s="30">
        <f t="shared" si="18"/>
        <v>2.8</v>
      </c>
      <c r="F222" s="30">
        <f t="shared" si="19"/>
        <v>3.8</v>
      </c>
      <c r="G222" s="30">
        <f t="shared" si="20"/>
        <v>21279.999999999996</v>
      </c>
      <c r="H222" s="10">
        <f t="shared" si="21"/>
        <v>7790.6199011845338</v>
      </c>
      <c r="I222" s="30">
        <f t="shared" si="23"/>
        <v>8399.9999999999964</v>
      </c>
      <c r="J222" s="10">
        <f t="shared" si="22"/>
        <v>5089.3800988154653</v>
      </c>
      <c r="K222" s="31">
        <f>G222*'Cost Estimates'!$X$2</f>
        <v>1063999.9999999998</v>
      </c>
      <c r="L222" s="31">
        <f>H222*'Cost Estimates'!$X$3</f>
        <v>1285452.283695448</v>
      </c>
      <c r="M222" s="31">
        <f>I222*'Cost Estimates'!$X$4</f>
        <v>461999.99999999983</v>
      </c>
      <c r="N222" s="17">
        <f>J222*'Cost Estimates'!$X$5</f>
        <v>229022.10444669594</v>
      </c>
    </row>
    <row r="223" spans="1:14">
      <c r="A223" s="58">
        <v>442</v>
      </c>
      <c r="B223" s="57">
        <v>954.27700000000004</v>
      </c>
      <c r="C223" s="57">
        <v>2</v>
      </c>
      <c r="D223" s="57">
        <v>1.8</v>
      </c>
      <c r="E223" s="30">
        <f t="shared" si="18"/>
        <v>2.8</v>
      </c>
      <c r="F223" s="30">
        <f t="shared" si="19"/>
        <v>3.8</v>
      </c>
      <c r="G223" s="30">
        <f t="shared" si="20"/>
        <v>21279.999999999996</v>
      </c>
      <c r="H223" s="10">
        <f t="shared" si="21"/>
        <v>7790.6199011845338</v>
      </c>
      <c r="I223" s="30">
        <f t="shared" si="23"/>
        <v>8399.9999999999964</v>
      </c>
      <c r="J223" s="10">
        <f t="shared" si="22"/>
        <v>5089.3800988154653</v>
      </c>
      <c r="K223" s="31">
        <f>G223*'Cost Estimates'!$X$2</f>
        <v>1063999.9999999998</v>
      </c>
      <c r="L223" s="31">
        <f>H223*'Cost Estimates'!$X$3</f>
        <v>1285452.283695448</v>
      </c>
      <c r="M223" s="31">
        <f>I223*'Cost Estimates'!$X$4</f>
        <v>461999.99999999983</v>
      </c>
      <c r="N223" s="17">
        <f>J223*'Cost Estimates'!$X$5</f>
        <v>229022.10444669594</v>
      </c>
    </row>
    <row r="224" spans="1:14">
      <c r="A224" s="58">
        <v>444</v>
      </c>
      <c r="B224" s="57">
        <v>947.18200000000002</v>
      </c>
      <c r="C224" s="57">
        <v>2</v>
      </c>
      <c r="D224" s="57">
        <v>1.8</v>
      </c>
      <c r="E224" s="30">
        <f t="shared" si="18"/>
        <v>2.8</v>
      </c>
      <c r="F224" s="30">
        <f t="shared" si="19"/>
        <v>3.8</v>
      </c>
      <c r="G224" s="30">
        <f t="shared" si="20"/>
        <v>21279.999999999996</v>
      </c>
      <c r="H224" s="10">
        <f t="shared" si="21"/>
        <v>7790.6199011845338</v>
      </c>
      <c r="I224" s="30">
        <f t="shared" si="23"/>
        <v>8399.9999999999964</v>
      </c>
      <c r="J224" s="10">
        <f t="shared" si="22"/>
        <v>5089.3800988154653</v>
      </c>
      <c r="K224" s="31">
        <f>G224*'Cost Estimates'!$X$2</f>
        <v>1063999.9999999998</v>
      </c>
      <c r="L224" s="31">
        <f>H224*'Cost Estimates'!$X$3</f>
        <v>1285452.283695448</v>
      </c>
      <c r="M224" s="31">
        <f>I224*'Cost Estimates'!$X$4</f>
        <v>461999.99999999983</v>
      </c>
      <c r="N224" s="17">
        <f>J224*'Cost Estimates'!$X$5</f>
        <v>229022.10444669594</v>
      </c>
    </row>
    <row r="225" spans="1:14">
      <c r="A225" s="58">
        <v>446</v>
      </c>
      <c r="B225" s="57">
        <v>938.04499999999996</v>
      </c>
      <c r="C225" s="57">
        <v>2</v>
      </c>
      <c r="D225" s="57">
        <v>1.8</v>
      </c>
      <c r="E225" s="30">
        <f t="shared" si="18"/>
        <v>2.8</v>
      </c>
      <c r="F225" s="30">
        <f t="shared" si="19"/>
        <v>3.8</v>
      </c>
      <c r="G225" s="30">
        <f t="shared" si="20"/>
        <v>21279.999999999996</v>
      </c>
      <c r="H225" s="10">
        <f t="shared" si="21"/>
        <v>7790.6199011845338</v>
      </c>
      <c r="I225" s="30">
        <f t="shared" si="23"/>
        <v>8399.9999999999964</v>
      </c>
      <c r="J225" s="10">
        <f t="shared" si="22"/>
        <v>5089.3800988154653</v>
      </c>
      <c r="K225" s="31">
        <f>G225*'Cost Estimates'!$X$2</f>
        <v>1063999.9999999998</v>
      </c>
      <c r="L225" s="31">
        <f>H225*'Cost Estimates'!$X$3</f>
        <v>1285452.283695448</v>
      </c>
      <c r="M225" s="31">
        <f>I225*'Cost Estimates'!$X$4</f>
        <v>461999.99999999983</v>
      </c>
      <c r="N225" s="17">
        <f>J225*'Cost Estimates'!$X$5</f>
        <v>229022.10444669594</v>
      </c>
    </row>
    <row r="226" spans="1:14">
      <c r="A226" s="58">
        <v>448</v>
      </c>
      <c r="B226" s="57">
        <v>930.87099999999998</v>
      </c>
      <c r="C226" s="57">
        <v>2</v>
      </c>
      <c r="D226" s="57">
        <v>1.8</v>
      </c>
      <c r="E226" s="30">
        <f t="shared" si="18"/>
        <v>2.8</v>
      </c>
      <c r="F226" s="30">
        <f t="shared" si="19"/>
        <v>3.8</v>
      </c>
      <c r="G226" s="30">
        <f t="shared" si="20"/>
        <v>21279.999999999996</v>
      </c>
      <c r="H226" s="10">
        <f t="shared" si="21"/>
        <v>7790.6199011845338</v>
      </c>
      <c r="I226" s="30">
        <f t="shared" si="23"/>
        <v>8399.9999999999964</v>
      </c>
      <c r="J226" s="10">
        <f t="shared" si="22"/>
        <v>5089.3800988154653</v>
      </c>
      <c r="K226" s="31">
        <f>G226*'Cost Estimates'!$X$2</f>
        <v>1063999.9999999998</v>
      </c>
      <c r="L226" s="31">
        <f>H226*'Cost Estimates'!$X$3</f>
        <v>1285452.283695448</v>
      </c>
      <c r="M226" s="31">
        <f>I226*'Cost Estimates'!$X$4</f>
        <v>461999.99999999983</v>
      </c>
      <c r="N226" s="17">
        <f>J226*'Cost Estimates'!$X$5</f>
        <v>229022.10444669594</v>
      </c>
    </row>
    <row r="227" spans="1:14">
      <c r="A227" s="58">
        <v>450</v>
      </c>
      <c r="B227" s="57">
        <v>926.39099999999996</v>
      </c>
      <c r="C227" s="57">
        <v>2</v>
      </c>
      <c r="D227" s="57">
        <v>1.8</v>
      </c>
      <c r="E227" s="30">
        <f t="shared" si="18"/>
        <v>2.8</v>
      </c>
      <c r="F227" s="30">
        <f t="shared" si="19"/>
        <v>3.8</v>
      </c>
      <c r="G227" s="30">
        <f t="shared" si="20"/>
        <v>21279.999999999996</v>
      </c>
      <c r="H227" s="10">
        <f t="shared" si="21"/>
        <v>7790.6199011845338</v>
      </c>
      <c r="I227" s="30">
        <f t="shared" si="23"/>
        <v>8399.9999999999964</v>
      </c>
      <c r="J227" s="10">
        <f t="shared" si="22"/>
        <v>5089.3800988154653</v>
      </c>
      <c r="K227" s="31">
        <f>G227*'Cost Estimates'!$X$2</f>
        <v>1063999.9999999998</v>
      </c>
      <c r="L227" s="31">
        <f>H227*'Cost Estimates'!$X$3</f>
        <v>1285452.283695448</v>
      </c>
      <c r="M227" s="31">
        <f>I227*'Cost Estimates'!$X$4</f>
        <v>461999.99999999983</v>
      </c>
      <c r="N227" s="17">
        <f>J227*'Cost Estimates'!$X$5</f>
        <v>229022.10444669594</v>
      </c>
    </row>
    <row r="228" spans="1:14">
      <c r="A228" s="58">
        <v>452</v>
      </c>
      <c r="B228" s="57">
        <v>918.34400000000005</v>
      </c>
      <c r="C228" s="57">
        <v>2</v>
      </c>
      <c r="D228" s="57">
        <v>1.8</v>
      </c>
      <c r="E228" s="30">
        <f t="shared" si="18"/>
        <v>2.8</v>
      </c>
      <c r="F228" s="30">
        <f t="shared" si="19"/>
        <v>3.8</v>
      </c>
      <c r="G228" s="30">
        <f t="shared" si="20"/>
        <v>21279.999999999996</v>
      </c>
      <c r="H228" s="10">
        <f t="shared" si="21"/>
        <v>7790.6199011845338</v>
      </c>
      <c r="I228" s="30">
        <f t="shared" si="23"/>
        <v>8399.9999999999964</v>
      </c>
      <c r="J228" s="10">
        <f t="shared" si="22"/>
        <v>5089.3800988154653</v>
      </c>
      <c r="K228" s="31">
        <f>G228*'Cost Estimates'!$X$2</f>
        <v>1063999.9999999998</v>
      </c>
      <c r="L228" s="31">
        <f>H228*'Cost Estimates'!$X$3</f>
        <v>1285452.283695448</v>
      </c>
      <c r="M228" s="31">
        <f>I228*'Cost Estimates'!$X$4</f>
        <v>461999.99999999983</v>
      </c>
      <c r="N228" s="17">
        <f>J228*'Cost Estimates'!$X$5</f>
        <v>229022.10444669594</v>
      </c>
    </row>
    <row r="229" spans="1:14">
      <c r="A229" s="58">
        <v>454</v>
      </c>
      <c r="B229" s="57">
        <v>911.505</v>
      </c>
      <c r="C229" s="57">
        <v>2</v>
      </c>
      <c r="D229" s="57">
        <v>1.8</v>
      </c>
      <c r="E229" s="30">
        <f t="shared" si="18"/>
        <v>2.8</v>
      </c>
      <c r="F229" s="30">
        <f t="shared" si="19"/>
        <v>3.8</v>
      </c>
      <c r="G229" s="30">
        <f t="shared" si="20"/>
        <v>21279.999999999996</v>
      </c>
      <c r="H229" s="10">
        <f t="shared" si="21"/>
        <v>7790.6199011845338</v>
      </c>
      <c r="I229" s="30">
        <f t="shared" si="23"/>
        <v>8399.9999999999964</v>
      </c>
      <c r="J229" s="10">
        <f t="shared" si="22"/>
        <v>5089.3800988154653</v>
      </c>
      <c r="K229" s="31">
        <f>G229*'Cost Estimates'!$X$2</f>
        <v>1063999.9999999998</v>
      </c>
      <c r="L229" s="31">
        <f>H229*'Cost Estimates'!$X$3</f>
        <v>1285452.283695448</v>
      </c>
      <c r="M229" s="31">
        <f>I229*'Cost Estimates'!$X$4</f>
        <v>461999.99999999983</v>
      </c>
      <c r="N229" s="17">
        <f>J229*'Cost Estimates'!$X$5</f>
        <v>229022.10444669594</v>
      </c>
    </row>
    <row r="230" spans="1:14">
      <c r="A230" s="58">
        <v>456</v>
      </c>
      <c r="B230" s="57">
        <v>903.61</v>
      </c>
      <c r="C230" s="57">
        <v>2</v>
      </c>
      <c r="D230" s="57">
        <v>1.8</v>
      </c>
      <c r="E230" s="30">
        <f t="shared" si="18"/>
        <v>2.8</v>
      </c>
      <c r="F230" s="30">
        <f t="shared" si="19"/>
        <v>3.8</v>
      </c>
      <c r="G230" s="30">
        <f t="shared" si="20"/>
        <v>21279.999999999996</v>
      </c>
      <c r="H230" s="10">
        <f t="shared" si="21"/>
        <v>7790.6199011845338</v>
      </c>
      <c r="I230" s="30">
        <f t="shared" si="23"/>
        <v>8399.9999999999964</v>
      </c>
      <c r="J230" s="10">
        <f t="shared" si="22"/>
        <v>5089.3800988154653</v>
      </c>
      <c r="K230" s="31">
        <f>G230*'Cost Estimates'!$X$2</f>
        <v>1063999.9999999998</v>
      </c>
      <c r="L230" s="31">
        <f>H230*'Cost Estimates'!$X$3</f>
        <v>1285452.283695448</v>
      </c>
      <c r="M230" s="31">
        <f>I230*'Cost Estimates'!$X$4</f>
        <v>461999.99999999983</v>
      </c>
      <c r="N230" s="17">
        <f>J230*'Cost Estimates'!$X$5</f>
        <v>229022.10444669594</v>
      </c>
    </row>
    <row r="231" spans="1:14">
      <c r="A231" s="58">
        <v>458</v>
      </c>
      <c r="B231" s="57">
        <v>900.63</v>
      </c>
      <c r="C231" s="57">
        <v>2</v>
      </c>
      <c r="D231" s="57">
        <v>1.8</v>
      </c>
      <c r="E231" s="30">
        <f t="shared" si="18"/>
        <v>2.8</v>
      </c>
      <c r="F231" s="30">
        <f t="shared" si="19"/>
        <v>3.8</v>
      </c>
      <c r="G231" s="30">
        <f t="shared" si="20"/>
        <v>21279.999999999996</v>
      </c>
      <c r="H231" s="10">
        <f t="shared" si="21"/>
        <v>7790.6199011845338</v>
      </c>
      <c r="I231" s="30">
        <f t="shared" si="23"/>
        <v>8399.9999999999964</v>
      </c>
      <c r="J231" s="10">
        <f t="shared" si="22"/>
        <v>5089.3800988154653</v>
      </c>
      <c r="K231" s="31">
        <f>G231*'Cost Estimates'!$X$2</f>
        <v>1063999.9999999998</v>
      </c>
      <c r="L231" s="31">
        <f>H231*'Cost Estimates'!$X$3</f>
        <v>1285452.283695448</v>
      </c>
      <c r="M231" s="31">
        <f>I231*'Cost Estimates'!$X$4</f>
        <v>461999.99999999983</v>
      </c>
      <c r="N231" s="17">
        <f>J231*'Cost Estimates'!$X$5</f>
        <v>229022.10444669594</v>
      </c>
    </row>
    <row r="232" spans="1:14">
      <c r="A232" s="58">
        <v>460</v>
      </c>
      <c r="B232" s="57">
        <v>904.06600000000003</v>
      </c>
      <c r="C232" s="57">
        <v>2</v>
      </c>
      <c r="D232" s="57">
        <v>1.8</v>
      </c>
      <c r="E232" s="30">
        <f t="shared" si="18"/>
        <v>2.8</v>
      </c>
      <c r="F232" s="30">
        <f t="shared" si="19"/>
        <v>3.8</v>
      </c>
      <c r="G232" s="30">
        <f t="shared" si="20"/>
        <v>21279.999999999996</v>
      </c>
      <c r="H232" s="10">
        <f t="shared" si="21"/>
        <v>7790.6199011845338</v>
      </c>
      <c r="I232" s="30">
        <f t="shared" si="23"/>
        <v>8399.9999999999964</v>
      </c>
      <c r="J232" s="10">
        <f t="shared" si="22"/>
        <v>5089.3800988154653</v>
      </c>
      <c r="K232" s="31">
        <f>G232*'Cost Estimates'!$X$2</f>
        <v>1063999.9999999998</v>
      </c>
      <c r="L232" s="31">
        <f>H232*'Cost Estimates'!$X$3</f>
        <v>1285452.283695448</v>
      </c>
      <c r="M232" s="31">
        <f>I232*'Cost Estimates'!$X$4</f>
        <v>461999.99999999983</v>
      </c>
      <c r="N232" s="17">
        <f>J232*'Cost Estimates'!$X$5</f>
        <v>229022.10444669594</v>
      </c>
    </row>
    <row r="233" spans="1:14">
      <c r="A233" s="58">
        <v>462</v>
      </c>
      <c r="B233" s="57">
        <v>915.09199999999998</v>
      </c>
      <c r="C233" s="57">
        <v>2</v>
      </c>
      <c r="D233" s="57">
        <v>1.8</v>
      </c>
      <c r="E233" s="30">
        <f t="shared" si="18"/>
        <v>2.8</v>
      </c>
      <c r="F233" s="30">
        <f t="shared" si="19"/>
        <v>3.8</v>
      </c>
      <c r="G233" s="30">
        <f t="shared" si="20"/>
        <v>21279.999999999996</v>
      </c>
      <c r="H233" s="10">
        <f t="shared" si="21"/>
        <v>7790.6199011845338</v>
      </c>
      <c r="I233" s="30">
        <f t="shared" si="23"/>
        <v>8399.9999999999964</v>
      </c>
      <c r="J233" s="10">
        <f t="shared" si="22"/>
        <v>5089.3800988154653</v>
      </c>
      <c r="K233" s="31">
        <f>G233*'Cost Estimates'!$X$2</f>
        <v>1063999.9999999998</v>
      </c>
      <c r="L233" s="31">
        <f>H233*'Cost Estimates'!$X$3</f>
        <v>1285452.283695448</v>
      </c>
      <c r="M233" s="31">
        <f>I233*'Cost Estimates'!$X$4</f>
        <v>461999.99999999983</v>
      </c>
      <c r="N233" s="17">
        <f>J233*'Cost Estimates'!$X$5</f>
        <v>229022.10444669594</v>
      </c>
    </row>
    <row r="234" spans="1:14">
      <c r="A234" s="58">
        <v>464</v>
      </c>
      <c r="B234" s="57">
        <v>905.55600000000004</v>
      </c>
      <c r="C234" s="57">
        <v>2</v>
      </c>
      <c r="D234" s="57">
        <v>1.8</v>
      </c>
      <c r="E234" s="30">
        <f t="shared" si="18"/>
        <v>2.8</v>
      </c>
      <c r="F234" s="30">
        <f t="shared" si="19"/>
        <v>3.8</v>
      </c>
      <c r="G234" s="30">
        <f t="shared" si="20"/>
        <v>21279.999999999996</v>
      </c>
      <c r="H234" s="10">
        <f t="shared" si="21"/>
        <v>7790.6199011845338</v>
      </c>
      <c r="I234" s="30">
        <f t="shared" si="23"/>
        <v>8399.9999999999964</v>
      </c>
      <c r="J234" s="10">
        <f t="shared" si="22"/>
        <v>5089.3800988154653</v>
      </c>
      <c r="K234" s="31">
        <f>G234*'Cost Estimates'!$X$2</f>
        <v>1063999.9999999998</v>
      </c>
      <c r="L234" s="31">
        <f>H234*'Cost Estimates'!$X$3</f>
        <v>1285452.283695448</v>
      </c>
      <c r="M234" s="31">
        <f>I234*'Cost Estimates'!$X$4</f>
        <v>461999.99999999983</v>
      </c>
      <c r="N234" s="17">
        <f>J234*'Cost Estimates'!$X$5</f>
        <v>229022.10444669594</v>
      </c>
    </row>
    <row r="235" spans="1:14">
      <c r="A235" s="58">
        <v>466</v>
      </c>
      <c r="B235" s="57">
        <v>905.27099999999996</v>
      </c>
      <c r="C235" s="57">
        <v>2</v>
      </c>
      <c r="D235" s="57">
        <v>1.8</v>
      </c>
      <c r="E235" s="30">
        <f t="shared" si="18"/>
        <v>2.8</v>
      </c>
      <c r="F235" s="30">
        <f t="shared" si="19"/>
        <v>3.8</v>
      </c>
      <c r="G235" s="30">
        <f t="shared" si="20"/>
        <v>21279.999999999996</v>
      </c>
      <c r="H235" s="10">
        <f t="shared" si="21"/>
        <v>7790.6199011845338</v>
      </c>
      <c r="I235" s="30">
        <f t="shared" si="23"/>
        <v>8399.9999999999964</v>
      </c>
      <c r="J235" s="10">
        <f t="shared" si="22"/>
        <v>5089.3800988154653</v>
      </c>
      <c r="K235" s="31">
        <f>G235*'Cost Estimates'!$X$2</f>
        <v>1063999.9999999998</v>
      </c>
      <c r="L235" s="31">
        <f>H235*'Cost Estimates'!$X$3</f>
        <v>1285452.283695448</v>
      </c>
      <c r="M235" s="31">
        <f>I235*'Cost Estimates'!$X$4</f>
        <v>461999.99999999983</v>
      </c>
      <c r="N235" s="17">
        <f>J235*'Cost Estimates'!$X$5</f>
        <v>229022.10444669594</v>
      </c>
    </row>
    <row r="236" spans="1:14">
      <c r="A236" s="58">
        <v>468</v>
      </c>
      <c r="B236" s="57">
        <v>901.91800000000001</v>
      </c>
      <c r="C236" s="57">
        <v>2</v>
      </c>
      <c r="D236" s="57">
        <v>1.8</v>
      </c>
      <c r="E236" s="30">
        <f t="shared" si="18"/>
        <v>2.8</v>
      </c>
      <c r="F236" s="30">
        <f t="shared" si="19"/>
        <v>3.8</v>
      </c>
      <c r="G236" s="30">
        <f t="shared" si="20"/>
        <v>21279.999999999996</v>
      </c>
      <c r="H236" s="10">
        <f t="shared" si="21"/>
        <v>7790.6199011845338</v>
      </c>
      <c r="I236" s="30">
        <f t="shared" si="23"/>
        <v>8399.9999999999964</v>
      </c>
      <c r="J236" s="10">
        <f t="shared" si="22"/>
        <v>5089.3800988154653</v>
      </c>
      <c r="K236" s="31">
        <f>G236*'Cost Estimates'!$X$2</f>
        <v>1063999.9999999998</v>
      </c>
      <c r="L236" s="31">
        <f>H236*'Cost Estimates'!$X$3</f>
        <v>1285452.283695448</v>
      </c>
      <c r="M236" s="31">
        <f>I236*'Cost Estimates'!$X$4</f>
        <v>461999.99999999983</v>
      </c>
      <c r="N236" s="17">
        <f>J236*'Cost Estimates'!$X$5</f>
        <v>229022.10444669594</v>
      </c>
    </row>
    <row r="237" spans="1:14">
      <c r="A237" s="58">
        <v>470</v>
      </c>
      <c r="B237" s="57">
        <v>895.65099999999995</v>
      </c>
      <c r="C237" s="57">
        <v>2</v>
      </c>
      <c r="D237" s="57">
        <v>1.8</v>
      </c>
      <c r="E237" s="30">
        <f t="shared" si="18"/>
        <v>2.8</v>
      </c>
      <c r="F237" s="30">
        <f t="shared" si="19"/>
        <v>3.8</v>
      </c>
      <c r="G237" s="30">
        <f t="shared" si="20"/>
        <v>21279.999999999996</v>
      </c>
      <c r="H237" s="10">
        <f t="shared" si="21"/>
        <v>7790.6199011845338</v>
      </c>
      <c r="I237" s="30">
        <f t="shared" si="23"/>
        <v>8399.9999999999964</v>
      </c>
      <c r="J237" s="10">
        <f t="shared" si="22"/>
        <v>5089.3800988154653</v>
      </c>
      <c r="K237" s="31">
        <f>G237*'Cost Estimates'!$X$2</f>
        <v>1063999.9999999998</v>
      </c>
      <c r="L237" s="31">
        <f>H237*'Cost Estimates'!$X$3</f>
        <v>1285452.283695448</v>
      </c>
      <c r="M237" s="31">
        <f>I237*'Cost Estimates'!$X$4</f>
        <v>461999.99999999983</v>
      </c>
      <c r="N237" s="17">
        <f>J237*'Cost Estimates'!$X$5</f>
        <v>229022.10444669594</v>
      </c>
    </row>
    <row r="238" spans="1:14">
      <c r="A238" s="58">
        <v>472</v>
      </c>
      <c r="B238" s="57">
        <v>892.30399999999997</v>
      </c>
      <c r="C238" s="57">
        <v>2</v>
      </c>
      <c r="D238" s="57">
        <v>1.8</v>
      </c>
      <c r="E238" s="30">
        <f t="shared" si="18"/>
        <v>2.8</v>
      </c>
      <c r="F238" s="30">
        <f t="shared" si="19"/>
        <v>3.8</v>
      </c>
      <c r="G238" s="30">
        <f t="shared" si="20"/>
        <v>21279.999999999996</v>
      </c>
      <c r="H238" s="10">
        <f t="shared" si="21"/>
        <v>7790.6199011845338</v>
      </c>
      <c r="I238" s="30">
        <f t="shared" si="23"/>
        <v>8399.9999999999964</v>
      </c>
      <c r="J238" s="10">
        <f t="shared" si="22"/>
        <v>5089.3800988154653</v>
      </c>
      <c r="K238" s="31">
        <f>G238*'Cost Estimates'!$X$2</f>
        <v>1063999.9999999998</v>
      </c>
      <c r="L238" s="31">
        <f>H238*'Cost Estimates'!$X$3</f>
        <v>1285452.283695448</v>
      </c>
      <c r="M238" s="31">
        <f>I238*'Cost Estimates'!$X$4</f>
        <v>461999.99999999983</v>
      </c>
      <c r="N238" s="17">
        <f>J238*'Cost Estimates'!$X$5</f>
        <v>229022.10444669594</v>
      </c>
    </row>
    <row r="239" spans="1:14">
      <c r="A239" s="58">
        <v>474</v>
      </c>
      <c r="B239" s="57">
        <v>895.279</v>
      </c>
      <c r="C239" s="57">
        <v>2</v>
      </c>
      <c r="D239" s="57">
        <v>1.8</v>
      </c>
      <c r="E239" s="30">
        <f t="shared" si="18"/>
        <v>2.8</v>
      </c>
      <c r="F239" s="30">
        <f t="shared" si="19"/>
        <v>3.8</v>
      </c>
      <c r="G239" s="30">
        <f t="shared" si="20"/>
        <v>21279.999999999996</v>
      </c>
      <c r="H239" s="10">
        <f t="shared" si="21"/>
        <v>7790.6199011845338</v>
      </c>
      <c r="I239" s="30">
        <f t="shared" si="23"/>
        <v>8399.9999999999964</v>
      </c>
      <c r="J239" s="10">
        <f t="shared" si="22"/>
        <v>5089.3800988154653</v>
      </c>
      <c r="K239" s="31">
        <f>G239*'Cost Estimates'!$X$2</f>
        <v>1063999.9999999998</v>
      </c>
      <c r="L239" s="31">
        <f>H239*'Cost Estimates'!$X$3</f>
        <v>1285452.283695448</v>
      </c>
      <c r="M239" s="31">
        <f>I239*'Cost Estimates'!$X$4</f>
        <v>461999.99999999983</v>
      </c>
      <c r="N239" s="17">
        <f>J239*'Cost Estimates'!$X$5</f>
        <v>229022.10444669594</v>
      </c>
    </row>
    <row r="240" spans="1:14">
      <c r="A240" s="58">
        <v>476</v>
      </c>
      <c r="B240" s="57">
        <v>896.81799999999998</v>
      </c>
      <c r="C240" s="57">
        <v>2</v>
      </c>
      <c r="D240" s="57">
        <v>1.8</v>
      </c>
      <c r="E240" s="30">
        <f t="shared" si="18"/>
        <v>2.8</v>
      </c>
      <c r="F240" s="30">
        <f t="shared" si="19"/>
        <v>3.8</v>
      </c>
      <c r="G240" s="30">
        <f t="shared" si="20"/>
        <v>21279.999999999996</v>
      </c>
      <c r="H240" s="10">
        <f t="shared" si="21"/>
        <v>7790.6199011845338</v>
      </c>
      <c r="I240" s="30">
        <f t="shared" si="23"/>
        <v>8399.9999999999964</v>
      </c>
      <c r="J240" s="10">
        <f t="shared" si="22"/>
        <v>5089.3800988154653</v>
      </c>
      <c r="K240" s="31">
        <f>G240*'Cost Estimates'!$X$2</f>
        <v>1063999.9999999998</v>
      </c>
      <c r="L240" s="31">
        <f>H240*'Cost Estimates'!$X$3</f>
        <v>1285452.283695448</v>
      </c>
      <c r="M240" s="31">
        <f>I240*'Cost Estimates'!$X$4</f>
        <v>461999.99999999983</v>
      </c>
      <c r="N240" s="17">
        <f>J240*'Cost Estimates'!$X$5</f>
        <v>229022.10444669594</v>
      </c>
    </row>
    <row r="241" spans="1:14">
      <c r="A241" s="58">
        <v>478</v>
      </c>
      <c r="B241" s="57">
        <v>909.92100000000005</v>
      </c>
      <c r="C241" s="57">
        <v>2</v>
      </c>
      <c r="D241" s="57">
        <v>1.5</v>
      </c>
      <c r="E241" s="30">
        <f t="shared" si="18"/>
        <v>2.5</v>
      </c>
      <c r="F241" s="30">
        <f t="shared" si="19"/>
        <v>3.5</v>
      </c>
      <c r="G241" s="30">
        <f t="shared" si="20"/>
        <v>17500</v>
      </c>
      <c r="H241" s="10">
        <f t="shared" si="21"/>
        <v>6465.7082647114821</v>
      </c>
      <c r="I241" s="30">
        <f t="shared" si="23"/>
        <v>7500</v>
      </c>
      <c r="J241" s="10">
        <f t="shared" si="22"/>
        <v>3534.2917352885179</v>
      </c>
      <c r="K241" s="31">
        <f>G241*'Cost Estimates'!$X$2</f>
        <v>875000</v>
      </c>
      <c r="L241" s="31">
        <f>H241*'Cost Estimates'!$X$3</f>
        <v>1066841.8636773946</v>
      </c>
      <c r="M241" s="31">
        <f>I241*'Cost Estimates'!$X$4</f>
        <v>412500</v>
      </c>
      <c r="N241" s="17">
        <f>J241*'Cost Estimates'!$X$5</f>
        <v>159043.12808798329</v>
      </c>
    </row>
    <row r="242" spans="1:14">
      <c r="A242" s="58">
        <v>480</v>
      </c>
      <c r="B242" s="57">
        <v>926.29499999999996</v>
      </c>
      <c r="C242" s="57">
        <v>2</v>
      </c>
      <c r="D242" s="57">
        <v>1.5</v>
      </c>
      <c r="E242" s="30">
        <f t="shared" si="18"/>
        <v>2.5</v>
      </c>
      <c r="F242" s="30">
        <f t="shared" si="19"/>
        <v>3.5</v>
      </c>
      <c r="G242" s="30">
        <f t="shared" si="20"/>
        <v>17500</v>
      </c>
      <c r="H242" s="10">
        <f t="shared" si="21"/>
        <v>6465.7082647114821</v>
      </c>
      <c r="I242" s="30">
        <f t="shared" si="23"/>
        <v>7500</v>
      </c>
      <c r="J242" s="10">
        <f t="shared" si="22"/>
        <v>3534.2917352885179</v>
      </c>
      <c r="K242" s="31">
        <f>G242*'Cost Estimates'!$X$2</f>
        <v>875000</v>
      </c>
      <c r="L242" s="31">
        <f>H242*'Cost Estimates'!$X$3</f>
        <v>1066841.8636773946</v>
      </c>
      <c r="M242" s="31">
        <f>I242*'Cost Estimates'!$X$4</f>
        <v>412500</v>
      </c>
      <c r="N242" s="17">
        <f>J242*'Cost Estimates'!$X$5</f>
        <v>159043.12808798329</v>
      </c>
    </row>
    <row r="243" spans="1:14">
      <c r="A243" s="58">
        <v>482</v>
      </c>
      <c r="B243" s="57">
        <v>924.88800000000003</v>
      </c>
      <c r="C243" s="57">
        <v>2</v>
      </c>
      <c r="D243" s="57">
        <v>1.5</v>
      </c>
      <c r="E243" s="30">
        <f t="shared" si="18"/>
        <v>2.5</v>
      </c>
      <c r="F243" s="30">
        <f t="shared" si="19"/>
        <v>3.5</v>
      </c>
      <c r="G243" s="30">
        <f t="shared" si="20"/>
        <v>17500</v>
      </c>
      <c r="H243" s="10">
        <f t="shared" si="21"/>
        <v>6465.7082647114821</v>
      </c>
      <c r="I243" s="30">
        <f t="shared" si="23"/>
        <v>7500</v>
      </c>
      <c r="J243" s="10">
        <f t="shared" si="22"/>
        <v>3534.2917352885179</v>
      </c>
      <c r="K243" s="31">
        <f>G243*'Cost Estimates'!$X$2</f>
        <v>875000</v>
      </c>
      <c r="L243" s="31">
        <f>H243*'Cost Estimates'!$X$3</f>
        <v>1066841.8636773946</v>
      </c>
      <c r="M243" s="31">
        <f>I243*'Cost Estimates'!$X$4</f>
        <v>412500</v>
      </c>
      <c r="N243" s="17">
        <f>J243*'Cost Estimates'!$X$5</f>
        <v>159043.12808798329</v>
      </c>
    </row>
    <row r="244" spans="1:14">
      <c r="A244" s="58">
        <v>484</v>
      </c>
      <c r="B244" s="57">
        <v>919.04399999999998</v>
      </c>
      <c r="C244" s="57">
        <v>2</v>
      </c>
      <c r="D244" s="57">
        <v>1.5</v>
      </c>
      <c r="E244" s="30">
        <f t="shared" si="18"/>
        <v>2.5</v>
      </c>
      <c r="F244" s="30">
        <f t="shared" si="19"/>
        <v>3.5</v>
      </c>
      <c r="G244" s="30">
        <f t="shared" si="20"/>
        <v>17500</v>
      </c>
      <c r="H244" s="10">
        <f t="shared" si="21"/>
        <v>6465.7082647114821</v>
      </c>
      <c r="I244" s="30">
        <f t="shared" si="23"/>
        <v>7500</v>
      </c>
      <c r="J244" s="10">
        <f t="shared" si="22"/>
        <v>3534.2917352885179</v>
      </c>
      <c r="K244" s="31">
        <f>G244*'Cost Estimates'!$X$2</f>
        <v>875000</v>
      </c>
      <c r="L244" s="31">
        <f>H244*'Cost Estimates'!$X$3</f>
        <v>1066841.8636773946</v>
      </c>
      <c r="M244" s="31">
        <f>I244*'Cost Estimates'!$X$4</f>
        <v>412500</v>
      </c>
      <c r="N244" s="17">
        <f>J244*'Cost Estimates'!$X$5</f>
        <v>159043.12808798329</v>
      </c>
    </row>
    <row r="245" spans="1:14">
      <c r="A245" s="58">
        <v>486</v>
      </c>
      <c r="B245" s="57">
        <v>911.16399999999999</v>
      </c>
      <c r="C245" s="57">
        <v>2</v>
      </c>
      <c r="D245" s="57">
        <v>1.5</v>
      </c>
      <c r="E245" s="30">
        <f t="shared" si="18"/>
        <v>2.5</v>
      </c>
      <c r="F245" s="30">
        <f t="shared" si="19"/>
        <v>3.5</v>
      </c>
      <c r="G245" s="30">
        <f t="shared" si="20"/>
        <v>17500</v>
      </c>
      <c r="H245" s="10">
        <f t="shared" si="21"/>
        <v>6465.7082647114821</v>
      </c>
      <c r="I245" s="30">
        <f t="shared" si="23"/>
        <v>7500</v>
      </c>
      <c r="J245" s="10">
        <f t="shared" si="22"/>
        <v>3534.2917352885179</v>
      </c>
      <c r="K245" s="31">
        <f>G245*'Cost Estimates'!$X$2</f>
        <v>875000</v>
      </c>
      <c r="L245" s="31">
        <f>H245*'Cost Estimates'!$X$3</f>
        <v>1066841.8636773946</v>
      </c>
      <c r="M245" s="31">
        <f>I245*'Cost Estimates'!$X$4</f>
        <v>412500</v>
      </c>
      <c r="N245" s="17">
        <f>J245*'Cost Estimates'!$X$5</f>
        <v>159043.12808798329</v>
      </c>
    </row>
    <row r="246" spans="1:14">
      <c r="A246" s="58">
        <v>488</v>
      </c>
      <c r="B246" s="57">
        <v>903.89300000000003</v>
      </c>
      <c r="C246" s="57">
        <v>2</v>
      </c>
      <c r="D246" s="57">
        <v>1.5</v>
      </c>
      <c r="E246" s="30">
        <f t="shared" si="18"/>
        <v>2.5</v>
      </c>
      <c r="F246" s="30">
        <f t="shared" si="19"/>
        <v>3.5</v>
      </c>
      <c r="G246" s="30">
        <f t="shared" si="20"/>
        <v>17500</v>
      </c>
      <c r="H246" s="10">
        <f t="shared" si="21"/>
        <v>6465.7082647114821</v>
      </c>
      <c r="I246" s="30">
        <f t="shared" si="23"/>
        <v>7500</v>
      </c>
      <c r="J246" s="10">
        <f t="shared" si="22"/>
        <v>3534.2917352885179</v>
      </c>
      <c r="K246" s="31">
        <f>G246*'Cost Estimates'!$X$2</f>
        <v>875000</v>
      </c>
      <c r="L246" s="31">
        <f>H246*'Cost Estimates'!$X$3</f>
        <v>1066841.8636773946</v>
      </c>
      <c r="M246" s="31">
        <f>I246*'Cost Estimates'!$X$4</f>
        <v>412500</v>
      </c>
      <c r="N246" s="17">
        <f>J246*'Cost Estimates'!$X$5</f>
        <v>159043.12808798329</v>
      </c>
    </row>
    <row r="247" spans="1:14">
      <c r="A247" s="58">
        <v>490</v>
      </c>
      <c r="B247" s="57">
        <v>901.95299999999997</v>
      </c>
      <c r="C247" s="57">
        <v>2</v>
      </c>
      <c r="D247" s="57">
        <v>1.5</v>
      </c>
      <c r="E247" s="30">
        <f t="shared" si="18"/>
        <v>2.5</v>
      </c>
      <c r="F247" s="30">
        <f t="shared" si="19"/>
        <v>3.5</v>
      </c>
      <c r="G247" s="30">
        <f t="shared" si="20"/>
        <v>17500</v>
      </c>
      <c r="H247" s="10">
        <f t="shared" si="21"/>
        <v>6465.7082647114821</v>
      </c>
      <c r="I247" s="30">
        <f t="shared" si="23"/>
        <v>7500</v>
      </c>
      <c r="J247" s="10">
        <f t="shared" si="22"/>
        <v>3534.2917352885179</v>
      </c>
      <c r="K247" s="31">
        <f>G247*'Cost Estimates'!$X$2</f>
        <v>875000</v>
      </c>
      <c r="L247" s="31">
        <f>H247*'Cost Estimates'!$X$3</f>
        <v>1066841.8636773946</v>
      </c>
      <c r="M247" s="31">
        <f>I247*'Cost Estimates'!$X$4</f>
        <v>412500</v>
      </c>
      <c r="N247" s="17">
        <f>J247*'Cost Estimates'!$X$5</f>
        <v>159043.12808798329</v>
      </c>
    </row>
    <row r="248" spans="1:14">
      <c r="A248" s="58">
        <v>492</v>
      </c>
      <c r="B248" s="57">
        <v>900.19799999999998</v>
      </c>
      <c r="C248" s="57">
        <v>2</v>
      </c>
      <c r="D248" s="57">
        <v>1.5</v>
      </c>
      <c r="E248" s="30">
        <f t="shared" si="18"/>
        <v>2.5</v>
      </c>
      <c r="F248" s="30">
        <f t="shared" si="19"/>
        <v>3.5</v>
      </c>
      <c r="G248" s="30">
        <f t="shared" si="20"/>
        <v>17500</v>
      </c>
      <c r="H248" s="10">
        <f t="shared" si="21"/>
        <v>6465.7082647114821</v>
      </c>
      <c r="I248" s="30">
        <f t="shared" si="23"/>
        <v>7500</v>
      </c>
      <c r="J248" s="10">
        <f t="shared" si="22"/>
        <v>3534.2917352885179</v>
      </c>
      <c r="K248" s="31">
        <f>G248*'Cost Estimates'!$X$2</f>
        <v>875000</v>
      </c>
      <c r="L248" s="31">
        <f>H248*'Cost Estimates'!$X$3</f>
        <v>1066841.8636773946</v>
      </c>
      <c r="M248" s="31">
        <f>I248*'Cost Estimates'!$X$4</f>
        <v>412500</v>
      </c>
      <c r="N248" s="17">
        <f>J248*'Cost Estimates'!$X$5</f>
        <v>159043.12808798329</v>
      </c>
    </row>
    <row r="249" spans="1:14">
      <c r="A249" s="58">
        <v>494</v>
      </c>
      <c r="B249" s="57">
        <v>904.17700000000002</v>
      </c>
      <c r="C249" s="57">
        <v>2</v>
      </c>
      <c r="D249" s="57">
        <v>1.5</v>
      </c>
      <c r="E249" s="30">
        <f t="shared" si="18"/>
        <v>2.5</v>
      </c>
      <c r="F249" s="30">
        <f t="shared" si="19"/>
        <v>3.5</v>
      </c>
      <c r="G249" s="30">
        <f t="shared" si="20"/>
        <v>17500</v>
      </c>
      <c r="H249" s="10">
        <f t="shared" si="21"/>
        <v>6465.7082647114821</v>
      </c>
      <c r="I249" s="30">
        <f t="shared" si="23"/>
        <v>7500</v>
      </c>
      <c r="J249" s="10">
        <f t="shared" si="22"/>
        <v>3534.2917352885179</v>
      </c>
      <c r="K249" s="31">
        <f>G249*'Cost Estimates'!$X$2</f>
        <v>875000</v>
      </c>
      <c r="L249" s="31">
        <f>H249*'Cost Estimates'!$X$3</f>
        <v>1066841.8636773946</v>
      </c>
      <c r="M249" s="31">
        <f>I249*'Cost Estimates'!$X$4</f>
        <v>412500</v>
      </c>
      <c r="N249" s="17">
        <f>J249*'Cost Estimates'!$X$5</f>
        <v>159043.12808798329</v>
      </c>
    </row>
    <row r="250" spans="1:14">
      <c r="A250" s="58">
        <v>496</v>
      </c>
      <c r="B250" s="57">
        <v>912.25300000000004</v>
      </c>
      <c r="C250" s="57">
        <v>2</v>
      </c>
      <c r="D250" s="57">
        <v>1.5</v>
      </c>
      <c r="E250" s="30">
        <f t="shared" si="18"/>
        <v>2.5</v>
      </c>
      <c r="F250" s="30">
        <f t="shared" si="19"/>
        <v>3.5</v>
      </c>
      <c r="G250" s="30">
        <f t="shared" si="20"/>
        <v>17500</v>
      </c>
      <c r="H250" s="10">
        <f t="shared" si="21"/>
        <v>6465.7082647114821</v>
      </c>
      <c r="I250" s="30">
        <f t="shared" si="23"/>
        <v>7500</v>
      </c>
      <c r="J250" s="10">
        <f t="shared" si="22"/>
        <v>3534.2917352885179</v>
      </c>
      <c r="K250" s="31">
        <f>G250*'Cost Estimates'!$X$2</f>
        <v>875000</v>
      </c>
      <c r="L250" s="31">
        <f>H250*'Cost Estimates'!$X$3</f>
        <v>1066841.8636773946</v>
      </c>
      <c r="M250" s="31">
        <f>I250*'Cost Estimates'!$X$4</f>
        <v>412500</v>
      </c>
      <c r="N250" s="17">
        <f>J250*'Cost Estimates'!$X$5</f>
        <v>159043.12808798329</v>
      </c>
    </row>
    <row r="251" spans="1:14">
      <c r="A251" s="58">
        <v>498</v>
      </c>
      <c r="B251" s="57">
        <v>915.29700000000003</v>
      </c>
      <c r="C251" s="57">
        <v>2</v>
      </c>
      <c r="D251" s="57">
        <v>1.5</v>
      </c>
      <c r="E251" s="30">
        <f t="shared" si="18"/>
        <v>2.5</v>
      </c>
      <c r="F251" s="30">
        <f t="shared" si="19"/>
        <v>3.5</v>
      </c>
      <c r="G251" s="30">
        <f t="shared" si="20"/>
        <v>17500</v>
      </c>
      <c r="H251" s="10">
        <f t="shared" si="21"/>
        <v>6465.7082647114821</v>
      </c>
      <c r="I251" s="30">
        <f t="shared" si="23"/>
        <v>7500</v>
      </c>
      <c r="J251" s="10">
        <f t="shared" si="22"/>
        <v>3534.2917352885179</v>
      </c>
      <c r="K251" s="31">
        <f>G251*'Cost Estimates'!$X$2</f>
        <v>875000</v>
      </c>
      <c r="L251" s="31">
        <f>H251*'Cost Estimates'!$X$3</f>
        <v>1066841.8636773946</v>
      </c>
      <c r="M251" s="31">
        <f>I251*'Cost Estimates'!$X$4</f>
        <v>412500</v>
      </c>
      <c r="N251" s="17">
        <f>J251*'Cost Estimates'!$X$5</f>
        <v>159043.12808798329</v>
      </c>
    </row>
    <row r="252" spans="1:14" ht="15.75" thickBot="1">
      <c r="A252" s="59">
        <v>500</v>
      </c>
      <c r="B252" s="60">
        <v>919.62900000000002</v>
      </c>
      <c r="C252" s="60">
        <v>2</v>
      </c>
      <c r="D252" s="60">
        <v>1.5</v>
      </c>
      <c r="E252" s="40">
        <f t="shared" si="18"/>
        <v>2.5</v>
      </c>
      <c r="F252" s="40">
        <f t="shared" si="19"/>
        <v>3.5</v>
      </c>
      <c r="G252" s="40">
        <f t="shared" si="20"/>
        <v>17500</v>
      </c>
      <c r="H252" s="66">
        <f t="shared" si="21"/>
        <v>6465.7082647114821</v>
      </c>
      <c r="I252" s="40">
        <f t="shared" si="23"/>
        <v>7500</v>
      </c>
      <c r="J252" s="66">
        <f t="shared" si="22"/>
        <v>3534.2917352885179</v>
      </c>
      <c r="K252" s="41">
        <f>G252*'Cost Estimates'!$X$2</f>
        <v>875000</v>
      </c>
      <c r="L252" s="41">
        <f>H252*'Cost Estimates'!$X$3</f>
        <v>1066841.8636773946</v>
      </c>
      <c r="M252" s="41">
        <f>I252*'Cost Estimates'!$X$4</f>
        <v>412500</v>
      </c>
      <c r="N252" s="18">
        <f>J252*'Cost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A11" sqref="A11:B11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5" t="s">
        <v>123</v>
      </c>
      <c r="B1" s="117"/>
    </row>
    <row r="2" spans="1:4">
      <c r="A2" s="50" t="s">
        <v>15</v>
      </c>
      <c r="B2" s="67">
        <f>SUM('Pipeline Pricing'!H3:J252)</f>
        <v>5664810228.1407013</v>
      </c>
    </row>
    <row r="3" spans="1:4">
      <c r="A3" s="48" t="s">
        <v>81</v>
      </c>
      <c r="B3" s="68">
        <f>B2*0.2</f>
        <v>1132962045.6281402</v>
      </c>
    </row>
    <row r="4" spans="1:4">
      <c r="A4" s="48" t="s">
        <v>82</v>
      </c>
      <c r="B4" s="68">
        <f>SUM('Pipeline Instalation Costs'!K3:N252)</f>
        <v>806812851.73570645</v>
      </c>
    </row>
    <row r="5" spans="1:4">
      <c r="A5" s="48" t="s">
        <v>20</v>
      </c>
      <c r="B5" s="68">
        <f>SUM('Pipeline Pricing'!L3:L252)</f>
        <v>354000000</v>
      </c>
      <c r="C5" s="69"/>
      <c r="D5" s="70"/>
    </row>
    <row r="6" spans="1:4">
      <c r="A6" s="48" t="s">
        <v>25</v>
      </c>
      <c r="B6" s="68">
        <f>VLOOKUP('Pipeline Pricing'!N3,'Cost Estimates'!$J$3:$K$28,2)*'Pipeline Pricing'!N3</f>
        <v>31430340.97113901</v>
      </c>
    </row>
    <row r="7" spans="1:4">
      <c r="A7" s="81" t="s">
        <v>104</v>
      </c>
      <c r="B7" s="68">
        <f>VLOOKUP('Pipeline Pricing'!N4,'Cost Estimates'!$J$3:$K$28,2)*'Pipeline Pricing'!N4</f>
        <v>105960972.00503434</v>
      </c>
    </row>
    <row r="8" spans="1:4">
      <c r="A8" s="81" t="s">
        <v>101</v>
      </c>
      <c r="B8" s="4">
        <f>'Pipeline Pricing'!P3*'Cost Estimates'!$R$2</f>
        <v>2822169.6</v>
      </c>
    </row>
    <row r="9" spans="1:4">
      <c r="A9" s="81" t="s">
        <v>105</v>
      </c>
      <c r="B9" s="4">
        <f>'Pipeline Pricing'!P4*'Cost Estimates'!$R$2</f>
        <v>2822169.6</v>
      </c>
    </row>
    <row r="10" spans="1:4" ht="15.75" thickBot="1">
      <c r="B10" s="106"/>
    </row>
    <row r="11" spans="1:4" ht="15.75" thickBot="1">
      <c r="A11" s="115" t="s">
        <v>124</v>
      </c>
      <c r="B11" s="117"/>
    </row>
    <row r="12" spans="1:4">
      <c r="A12" s="50" t="s">
        <v>15</v>
      </c>
      <c r="B12" s="97">
        <f>B2/1.1</f>
        <v>5149827480.1279097</v>
      </c>
    </row>
    <row r="13" spans="1:4">
      <c r="A13" s="48" t="s">
        <v>81</v>
      </c>
      <c r="B13" s="97">
        <f t="shared" ref="B13:B18" si="0">B3/1.1</f>
        <v>1029965496.025582</v>
      </c>
    </row>
    <row r="14" spans="1:4">
      <c r="A14" s="48" t="s">
        <v>82</v>
      </c>
      <c r="B14" s="97">
        <f t="shared" si="0"/>
        <v>733466228.8506422</v>
      </c>
    </row>
    <row r="15" spans="1:4">
      <c r="A15" s="48" t="s">
        <v>20</v>
      </c>
      <c r="B15" s="97">
        <f t="shared" si="0"/>
        <v>321818181.81818181</v>
      </c>
    </row>
    <row r="16" spans="1:4">
      <c r="A16" s="48" t="s">
        <v>25</v>
      </c>
      <c r="B16" s="97">
        <f t="shared" si="0"/>
        <v>28573037.246490005</v>
      </c>
    </row>
    <row r="17" spans="1:2">
      <c r="A17" s="81" t="s">
        <v>104</v>
      </c>
      <c r="B17" s="97">
        <f t="shared" si="0"/>
        <v>96328156.368213028</v>
      </c>
    </row>
    <row r="18" spans="1:2">
      <c r="A18" s="81" t="s">
        <v>101</v>
      </c>
      <c r="B18" s="97">
        <f t="shared" si="0"/>
        <v>2565608.7272727271</v>
      </c>
    </row>
    <row r="19" spans="1:2">
      <c r="A19" s="81" t="s">
        <v>105</v>
      </c>
      <c r="B19" s="97">
        <f>B9/1.1</f>
        <v>2565608.7272727271</v>
      </c>
    </row>
  </sheetData>
  <mergeCells count="2">
    <mergeCell ref="A1:B1"/>
    <mergeCell ref="A11:B11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11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1" t="s">
        <v>106</v>
      </c>
      <c r="B1" s="122"/>
      <c r="C1" s="123"/>
    </row>
    <row r="2" spans="1:3">
      <c r="A2" s="49" t="s">
        <v>24</v>
      </c>
      <c r="B2" s="49" t="s">
        <v>29</v>
      </c>
      <c r="C2" s="49" t="s">
        <v>30</v>
      </c>
    </row>
    <row r="3" spans="1:3">
      <c r="A3" s="62" t="s">
        <v>31</v>
      </c>
      <c r="B3" s="5">
        <v>5.0000000000000001E-3</v>
      </c>
      <c r="C3" s="4">
        <f>('Capital Costs'!B2+'Capital Costs'!B8+'Capital Costs'!B9)*'Maintenance Costs'!B3</f>
        <v>28352272.836703509</v>
      </c>
    </row>
    <row r="4" spans="1:3">
      <c r="A4" s="62" t="s">
        <v>32</v>
      </c>
      <c r="B4" s="6">
        <v>0.04</v>
      </c>
      <c r="C4" s="4">
        <f>('Capital Costs'!B6+'Capital Costs'!B5+'Capital Costs'!B7)*'Maintenance Costs'!B4</f>
        <v>19655652.519046932</v>
      </c>
    </row>
    <row r="5" spans="1:3" ht="15.75" thickBot="1">
      <c r="A5" s="26" t="s">
        <v>68</v>
      </c>
      <c r="B5" s="26"/>
      <c r="C5" s="25">
        <f>C3+C4</f>
        <v>48007925.355750442</v>
      </c>
    </row>
    <row r="6" spans="1:3" ht="16.5" thickTop="1" thickBot="1"/>
    <row r="7" spans="1:3" ht="15.75" thickBot="1">
      <c r="A7" s="121" t="s">
        <v>118</v>
      </c>
      <c r="B7" s="122"/>
      <c r="C7" s="123"/>
    </row>
    <row r="8" spans="1:3">
      <c r="A8" s="49" t="s">
        <v>24</v>
      </c>
      <c r="B8" s="49" t="s">
        <v>29</v>
      </c>
      <c r="C8" s="49" t="s">
        <v>119</v>
      </c>
    </row>
    <row r="9" spans="1:3">
      <c r="A9" s="96" t="s">
        <v>31</v>
      </c>
      <c r="B9" s="5">
        <v>5.0000000000000001E-3</v>
      </c>
      <c r="C9" s="98">
        <f>C3/1.1</f>
        <v>25774793.487912279</v>
      </c>
    </row>
    <row r="10" spans="1:3">
      <c r="A10" s="96" t="s">
        <v>32</v>
      </c>
      <c r="B10" s="6">
        <v>0.04</v>
      </c>
      <c r="C10" s="98">
        <f t="shared" ref="C10:C11" si="0">C4/1.1</f>
        <v>17868775.017315391</v>
      </c>
    </row>
    <row r="11" spans="1:3" ht="15.75" thickBot="1">
      <c r="A11" s="26" t="s">
        <v>68</v>
      </c>
      <c r="B11" s="26"/>
      <c r="C11" s="98">
        <f t="shared" si="0"/>
        <v>43643568.50522767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55"/>
  <sheetViews>
    <sheetView workbookViewId="0">
      <selection activeCell="A2" sqref="A2:D2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6" ht="15.75" thickBot="1">
      <c r="A1" s="115" t="s">
        <v>108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7"/>
    </row>
    <row r="2" spans="1:16">
      <c r="A2" s="124" t="s">
        <v>48</v>
      </c>
      <c r="B2" s="125"/>
      <c r="C2" s="125"/>
      <c r="D2" s="126"/>
      <c r="E2" s="127" t="s">
        <v>45</v>
      </c>
      <c r="F2" s="128"/>
      <c r="G2" s="129"/>
      <c r="H2" s="127" t="s">
        <v>49</v>
      </c>
      <c r="I2" s="128"/>
      <c r="J2" s="129"/>
      <c r="K2" s="127" t="s">
        <v>50</v>
      </c>
      <c r="L2" s="128"/>
      <c r="M2" s="129"/>
      <c r="N2" s="127" t="s">
        <v>51</v>
      </c>
      <c r="O2" s="128"/>
      <c r="P2" s="129"/>
    </row>
    <row r="3" spans="1:16">
      <c r="A3" s="44" t="s">
        <v>7</v>
      </c>
      <c r="B3" s="74" t="s">
        <v>8</v>
      </c>
      <c r="C3" s="74" t="s">
        <v>12</v>
      </c>
      <c r="D3" s="43" t="s">
        <v>9</v>
      </c>
      <c r="E3" s="71" t="s">
        <v>43</v>
      </c>
      <c r="F3" s="74" t="s">
        <v>42</v>
      </c>
      <c r="G3" s="43" t="s">
        <v>44</v>
      </c>
      <c r="H3" s="71" t="s">
        <v>43</v>
      </c>
      <c r="I3" s="74" t="s">
        <v>42</v>
      </c>
      <c r="J3" s="43" t="s">
        <v>44</v>
      </c>
      <c r="K3" s="71" t="s">
        <v>43</v>
      </c>
      <c r="L3" s="74" t="s">
        <v>42</v>
      </c>
      <c r="M3" s="43" t="s">
        <v>44</v>
      </c>
      <c r="N3" s="71" t="s">
        <v>43</v>
      </c>
      <c r="O3" s="74" t="s">
        <v>42</v>
      </c>
      <c r="P3" s="43" t="s">
        <v>44</v>
      </c>
    </row>
    <row r="4" spans="1:16">
      <c r="A4" s="58">
        <v>2</v>
      </c>
      <c r="B4" s="57">
        <v>1069.018</v>
      </c>
      <c r="C4" s="57">
        <v>0</v>
      </c>
      <c r="D4" s="57">
        <v>1.9</v>
      </c>
      <c r="E4" s="76">
        <f>(1/(2*LOG(3.7*$D4/'Cost Estimates'!$U$4*1000)))^2</f>
        <v>8.6699836115820689E-3</v>
      </c>
      <c r="F4" s="30">
        <f>8*E4*$C4*1000/9.81/$D4^5/PI()^2</f>
        <v>0</v>
      </c>
      <c r="G4" s="72">
        <f>8*'Cost Estimates'!$U$1/9.81/'Pumping Costs Calculation'!$D4^4/PI()^2*$C4/MAX('Pipeline Pricing'!$A$3:$A$252)</f>
        <v>0</v>
      </c>
      <c r="H4" s="76">
        <f>(1/(2*LOG(3.7*$D4/'Cost Estimates'!$U$5*1000)))^2</f>
        <v>9.7303620360708887E-3</v>
      </c>
      <c r="I4" s="30">
        <f>8*H4*$C4*1000/9.81/$D4^5/PI()^2</f>
        <v>0</v>
      </c>
      <c r="J4" s="72">
        <f>8*'Cost Estimates'!$U$1/9.81/'Pumping Costs Calculation'!$D4^4/PI()^2*$C4/MAX('Pipeline Pricing'!$A$3:$A$252)</f>
        <v>0</v>
      </c>
      <c r="K4" s="76">
        <f>(1/(2*LOG(3.7*$D4/'Cost Estimates'!$U$6*1000)))^2</f>
        <v>1.1458969193927592E-2</v>
      </c>
      <c r="L4" s="30">
        <f>8*K4*$C4*1000/9.81/$D4^5/PI()^2</f>
        <v>0</v>
      </c>
      <c r="M4" s="72">
        <f>8*'Cost Estimates'!$U$1/9.81/'Pumping Costs Calculation'!$D4^4/PI()^2*$C4/MAX('Pipeline Pricing'!$A$3:$A$252)</f>
        <v>0</v>
      </c>
      <c r="N4" s="76">
        <f>(1/(2*LOG(3.7*($D4-0.008)/'Cost Estimates'!$U$7*1000)))^2</f>
        <v>1.4542845531075887E-2</v>
      </c>
      <c r="O4" s="30">
        <f>8*N4*$C4*1000/9.81/$D4^5/PI()^2</f>
        <v>0</v>
      </c>
      <c r="P4" s="72">
        <f>8*'Cost Estimates'!$U$1/9.81/'Pumping Costs Calculation'!$D4^4/PI()^2*$C4/MAX('Pipeline Pricing'!$A$3:$A$252)</f>
        <v>0</v>
      </c>
    </row>
    <row r="5" spans="1:16">
      <c r="A5" s="58">
        <v>4</v>
      </c>
      <c r="B5" s="57">
        <v>1067.3209999999999</v>
      </c>
      <c r="C5" s="57">
        <v>2</v>
      </c>
      <c r="D5" s="57">
        <v>1.9</v>
      </c>
      <c r="E5" s="76">
        <f>(1/(2*LOG(3.7*$D5/'Cost Estimates'!$U$4*1000)))^2</f>
        <v>8.6699836115820689E-3</v>
      </c>
      <c r="F5" s="30">
        <f t="shared" ref="F5:F14" si="0">8*E5*$C5*1000/9.81/$D5^5/PI()^2</f>
        <v>5.7863073956772745E-2</v>
      </c>
      <c r="G5" s="72">
        <f>8*'Cost Estimates'!$U$1/9.81/'Pumping Costs Calculation'!$D5^4/PI()^2*$C5/MAX('Pipeline Pricing'!$A$3:$A$252)</f>
        <v>3.8041539215022849E-3</v>
      </c>
      <c r="H5" s="76">
        <f>(1/(2*LOG(3.7*$D5/'Cost Estimates'!$U$5*1000)))^2</f>
        <v>9.7303620360708887E-3</v>
      </c>
      <c r="I5" s="30">
        <f t="shared" ref="I5:I14" si="1">8*H5*$C5*1000/9.81/$D5^5/PI()^2</f>
        <v>6.4939991047642129E-2</v>
      </c>
      <c r="J5" s="72">
        <f>8*'Cost Estimates'!$U$1/9.81/'Pumping Costs Calculation'!$D5^4/PI()^2*$C5/MAX('Pipeline Pricing'!$A$3:$A$252)</f>
        <v>3.8041539215022849E-3</v>
      </c>
      <c r="K5" s="76">
        <f>(1/(2*LOG(3.7*$D5/'Cost Estimates'!$U$6*1000)))^2</f>
        <v>1.1458969193927592E-2</v>
      </c>
      <c r="L5" s="30">
        <f t="shared" ref="L5:L14" si="2">8*K5*$C5*1000/9.81/$D5^5/PI()^2</f>
        <v>7.6476636132374598E-2</v>
      </c>
      <c r="M5" s="72">
        <f>8*'Cost Estimates'!$U$1/9.81/'Pumping Costs Calculation'!$D5^4/PI()^2*$C5/MAX('Pipeline Pricing'!$A$3:$A$252)</f>
        <v>3.8041539215022849E-3</v>
      </c>
      <c r="N5" s="76">
        <f>(1/(2*LOG(3.7*($D5-0.008)/'Cost Estimates'!$U$7*1000)))^2</f>
        <v>1.4542845531075887E-2</v>
      </c>
      <c r="O5" s="30">
        <f t="shared" ref="O5:O14" si="3">8*N5*$C5*1000/9.81/$D5^5/PI()^2</f>
        <v>9.7058285713761933E-2</v>
      </c>
      <c r="P5" s="72">
        <f>8*'Cost Estimates'!$U$1/9.81/'Pumping Costs Calculation'!$D5^4/PI()^2*$C5/MAX('Pipeline Pricing'!$A$3:$A$252)</f>
        <v>3.8041539215022849E-3</v>
      </c>
    </row>
    <row r="6" spans="1:16">
      <c r="A6" s="58">
        <v>6</v>
      </c>
      <c r="B6" s="57">
        <v>1064.0350000000001</v>
      </c>
      <c r="C6" s="57">
        <v>2</v>
      </c>
      <c r="D6" s="57">
        <v>1.9</v>
      </c>
      <c r="E6" s="76">
        <f>(1/(2*LOG(3.7*$D6/'Cost Estimates'!$U$4*1000)))^2</f>
        <v>8.6699836115820689E-3</v>
      </c>
      <c r="F6" s="30">
        <f t="shared" si="0"/>
        <v>5.7863073956772745E-2</v>
      </c>
      <c r="G6" s="72">
        <f>8*'Cost Estimates'!$U$1/9.81/'Pumping Costs Calculation'!$D6^4/PI()^2*$C6/MAX('Pipeline Pricing'!$A$3:$A$252)</f>
        <v>3.8041539215022849E-3</v>
      </c>
      <c r="H6" s="76">
        <f>(1/(2*LOG(3.7*$D6/'Cost Estimates'!$U$5*1000)))^2</f>
        <v>9.7303620360708887E-3</v>
      </c>
      <c r="I6" s="30">
        <f t="shared" si="1"/>
        <v>6.4939991047642129E-2</v>
      </c>
      <c r="J6" s="72">
        <f>8*'Cost Estimates'!$U$1/9.81/'Pumping Costs Calculation'!$D6^4/PI()^2*$C6/MAX('Pipeline Pricing'!$A$3:$A$252)</f>
        <v>3.8041539215022849E-3</v>
      </c>
      <c r="K6" s="76">
        <f>(1/(2*LOG(3.7*$D6/'Cost Estimates'!$U$6*1000)))^2</f>
        <v>1.1458969193927592E-2</v>
      </c>
      <c r="L6" s="30">
        <f t="shared" si="2"/>
        <v>7.6476636132374598E-2</v>
      </c>
      <c r="M6" s="72">
        <f>8*'Cost Estimates'!$U$1/9.81/'Pumping Costs Calculation'!$D6^4/PI()^2*$C6/MAX('Pipeline Pricing'!$A$3:$A$252)</f>
        <v>3.8041539215022849E-3</v>
      </c>
      <c r="N6" s="76">
        <f>(1/(2*LOG(3.7*($D6-0.008)/'Cost Estimates'!$U$7*1000)))^2</f>
        <v>1.4542845531075887E-2</v>
      </c>
      <c r="O6" s="30">
        <f t="shared" si="3"/>
        <v>9.7058285713761933E-2</v>
      </c>
      <c r="P6" s="72">
        <f>8*'Cost Estimates'!$U$1/9.81/'Pumping Costs Calculation'!$D6^4/PI()^2*$C6/MAX('Pipeline Pricing'!$A$3:$A$252)</f>
        <v>3.8041539215022849E-3</v>
      </c>
    </row>
    <row r="7" spans="1:16">
      <c r="A7" s="58">
        <v>8</v>
      </c>
      <c r="B7" s="57">
        <v>1063.8320000000001</v>
      </c>
      <c r="C7" s="57">
        <v>2</v>
      </c>
      <c r="D7" s="57">
        <v>1.9</v>
      </c>
      <c r="E7" s="76">
        <f>(1/(2*LOG(3.7*$D7/'Cost Estimates'!$U$4*1000)))^2</f>
        <v>8.6699836115820689E-3</v>
      </c>
      <c r="F7" s="30">
        <f t="shared" si="0"/>
        <v>5.7863073956772745E-2</v>
      </c>
      <c r="G7" s="72">
        <f>8*'Cost Estimates'!$U$1/9.81/'Pumping Costs Calculation'!$D7^4/PI()^2*$C7/MAX('Pipeline Pricing'!$A$3:$A$252)</f>
        <v>3.8041539215022849E-3</v>
      </c>
      <c r="H7" s="76">
        <f>(1/(2*LOG(3.7*$D7/'Cost Estimates'!$U$5*1000)))^2</f>
        <v>9.7303620360708887E-3</v>
      </c>
      <c r="I7" s="30">
        <f t="shared" si="1"/>
        <v>6.4939991047642129E-2</v>
      </c>
      <c r="J7" s="72">
        <f>8*'Cost Estimates'!$U$1/9.81/'Pumping Costs Calculation'!$D7^4/PI()^2*$C7/MAX('Pipeline Pricing'!$A$3:$A$252)</f>
        <v>3.8041539215022849E-3</v>
      </c>
      <c r="K7" s="76">
        <f>(1/(2*LOG(3.7*$D7/'Cost Estimates'!$U$6*1000)))^2</f>
        <v>1.1458969193927592E-2</v>
      </c>
      <c r="L7" s="30">
        <f t="shared" si="2"/>
        <v>7.6476636132374598E-2</v>
      </c>
      <c r="M7" s="72">
        <f>8*'Cost Estimates'!$U$1/9.81/'Pumping Costs Calculation'!$D7^4/PI()^2*$C7/MAX('Pipeline Pricing'!$A$3:$A$252)</f>
        <v>3.8041539215022849E-3</v>
      </c>
      <c r="N7" s="76">
        <f>(1/(2*LOG(3.7*($D7-0.008)/'Cost Estimates'!$U$7*1000)))^2</f>
        <v>1.4542845531075887E-2</v>
      </c>
      <c r="O7" s="30">
        <f t="shared" si="3"/>
        <v>9.7058285713761933E-2</v>
      </c>
      <c r="P7" s="72">
        <f>8*'Cost Estimates'!$U$1/9.81/'Pumping Costs Calculation'!$D7^4/PI()^2*$C7/MAX('Pipeline Pricing'!$A$3:$A$252)</f>
        <v>3.8041539215022849E-3</v>
      </c>
    </row>
    <row r="8" spans="1:16">
      <c r="A8" s="58">
        <v>10</v>
      </c>
      <c r="B8" s="57">
        <v>1067.893</v>
      </c>
      <c r="C8" s="57">
        <v>2</v>
      </c>
      <c r="D8" s="57">
        <v>1.9</v>
      </c>
      <c r="E8" s="76">
        <f>(1/(2*LOG(3.7*$D8/'Cost Estimates'!$U$4*1000)))^2</f>
        <v>8.6699836115820689E-3</v>
      </c>
      <c r="F8" s="30">
        <f t="shared" si="0"/>
        <v>5.7863073956772745E-2</v>
      </c>
      <c r="G8" s="72">
        <f>8*'Cost Estimates'!$U$1/9.81/'Pumping Costs Calculation'!$D8^4/PI()^2*$C8/MAX('Pipeline Pricing'!$A$3:$A$252)</f>
        <v>3.8041539215022849E-3</v>
      </c>
      <c r="H8" s="76">
        <f>(1/(2*LOG(3.7*$D8/'Cost Estimates'!$U$5*1000)))^2</f>
        <v>9.7303620360708887E-3</v>
      </c>
      <c r="I8" s="30">
        <f t="shared" si="1"/>
        <v>6.4939991047642129E-2</v>
      </c>
      <c r="J8" s="72">
        <f>8*'Cost Estimates'!$U$1/9.81/'Pumping Costs Calculation'!$D8^4/PI()^2*$C8/MAX('Pipeline Pricing'!$A$3:$A$252)</f>
        <v>3.8041539215022849E-3</v>
      </c>
      <c r="K8" s="76">
        <f>(1/(2*LOG(3.7*$D8/'Cost Estimates'!$U$6*1000)))^2</f>
        <v>1.1458969193927592E-2</v>
      </c>
      <c r="L8" s="30">
        <f t="shared" si="2"/>
        <v>7.6476636132374598E-2</v>
      </c>
      <c r="M8" s="72">
        <f>8*'Cost Estimates'!$U$1/9.81/'Pumping Costs Calculation'!$D8^4/PI()^2*$C8/MAX('Pipeline Pricing'!$A$3:$A$252)</f>
        <v>3.8041539215022849E-3</v>
      </c>
      <c r="N8" s="76">
        <f>(1/(2*LOG(3.7*($D8-0.008)/'Cost Estimates'!$U$7*1000)))^2</f>
        <v>1.4542845531075887E-2</v>
      </c>
      <c r="O8" s="30">
        <f t="shared" si="3"/>
        <v>9.7058285713761933E-2</v>
      </c>
      <c r="P8" s="72">
        <f>8*'Cost Estimates'!$U$1/9.81/'Pumping Costs Calculation'!$D8^4/PI()^2*$C8/MAX('Pipeline Pricing'!$A$3:$A$252)</f>
        <v>3.8041539215022849E-3</v>
      </c>
    </row>
    <row r="9" spans="1:16">
      <c r="A9" s="58">
        <v>12</v>
      </c>
      <c r="B9" s="57">
        <v>1075.133</v>
      </c>
      <c r="C9" s="57">
        <v>2</v>
      </c>
      <c r="D9" s="57">
        <v>1.9</v>
      </c>
      <c r="E9" s="76">
        <f>(1/(2*LOG(3.7*$D9/'Cost Estimates'!$U$4*1000)))^2</f>
        <v>8.6699836115820689E-3</v>
      </c>
      <c r="F9" s="30">
        <f t="shared" si="0"/>
        <v>5.7863073956772745E-2</v>
      </c>
      <c r="G9" s="72">
        <f>8*'Cost Estimates'!$U$1/9.81/'Pumping Costs Calculation'!$D9^4/PI()^2*$C9/MAX('Pipeline Pricing'!$A$3:$A$252)</f>
        <v>3.8041539215022849E-3</v>
      </c>
      <c r="H9" s="76">
        <f>(1/(2*LOG(3.7*$D9/'Cost Estimates'!$U$5*1000)))^2</f>
        <v>9.7303620360708887E-3</v>
      </c>
      <c r="I9" s="30">
        <f t="shared" si="1"/>
        <v>6.4939991047642129E-2</v>
      </c>
      <c r="J9" s="72">
        <f>8*'Cost Estimates'!$U$1/9.81/'Pumping Costs Calculation'!$D9^4/PI()^2*$C9/MAX('Pipeline Pricing'!$A$3:$A$252)</f>
        <v>3.8041539215022849E-3</v>
      </c>
      <c r="K9" s="76">
        <f>(1/(2*LOG(3.7*$D9/'Cost Estimates'!$U$6*1000)))^2</f>
        <v>1.1458969193927592E-2</v>
      </c>
      <c r="L9" s="30">
        <f t="shared" si="2"/>
        <v>7.6476636132374598E-2</v>
      </c>
      <c r="M9" s="72">
        <f>8*'Cost Estimates'!$U$1/9.81/'Pumping Costs Calculation'!$D9^4/PI()^2*$C9/MAX('Pipeline Pricing'!$A$3:$A$252)</f>
        <v>3.8041539215022849E-3</v>
      </c>
      <c r="N9" s="76">
        <f>(1/(2*LOG(3.7*($D9-0.008)/'Cost Estimates'!$U$7*1000)))^2</f>
        <v>1.4542845531075887E-2</v>
      </c>
      <c r="O9" s="30">
        <f t="shared" si="3"/>
        <v>9.7058285713761933E-2</v>
      </c>
      <c r="P9" s="72">
        <f>8*'Cost Estimates'!$U$1/9.81/'Pumping Costs Calculation'!$D9^4/PI()^2*$C9/MAX('Pipeline Pricing'!$A$3:$A$252)</f>
        <v>3.8041539215022849E-3</v>
      </c>
    </row>
    <row r="10" spans="1:16">
      <c r="A10" s="58">
        <v>14</v>
      </c>
      <c r="B10" s="57">
        <v>1082.768</v>
      </c>
      <c r="C10" s="57">
        <v>2</v>
      </c>
      <c r="D10" s="57">
        <v>1.9</v>
      </c>
      <c r="E10" s="76">
        <f>(1/(2*LOG(3.7*$D10/'Cost Estimates'!$U$4*1000)))^2</f>
        <v>8.6699836115820689E-3</v>
      </c>
      <c r="F10" s="30">
        <f t="shared" si="0"/>
        <v>5.7863073956772745E-2</v>
      </c>
      <c r="G10" s="72">
        <f>8*'Cost Estimates'!$U$1/9.81/'Pumping Costs Calculation'!$D10^4/PI()^2*$C10/MAX('Pipeline Pricing'!$A$3:$A$252)</f>
        <v>3.8041539215022849E-3</v>
      </c>
      <c r="H10" s="76">
        <f>(1/(2*LOG(3.7*$D10/'Cost Estimates'!$U$5*1000)))^2</f>
        <v>9.7303620360708887E-3</v>
      </c>
      <c r="I10" s="30">
        <f t="shared" si="1"/>
        <v>6.4939991047642129E-2</v>
      </c>
      <c r="J10" s="72">
        <f>8*'Cost Estimates'!$U$1/9.81/'Pumping Costs Calculation'!$D10^4/PI()^2*$C10/MAX('Pipeline Pricing'!$A$3:$A$252)</f>
        <v>3.8041539215022849E-3</v>
      </c>
      <c r="K10" s="76">
        <f>(1/(2*LOG(3.7*$D10/'Cost Estimates'!$U$6*1000)))^2</f>
        <v>1.1458969193927592E-2</v>
      </c>
      <c r="L10" s="30">
        <f t="shared" si="2"/>
        <v>7.6476636132374598E-2</v>
      </c>
      <c r="M10" s="72">
        <f>8*'Cost Estimates'!$U$1/9.81/'Pumping Costs Calculation'!$D10^4/PI()^2*$C10/MAX('Pipeline Pricing'!$A$3:$A$252)</f>
        <v>3.8041539215022849E-3</v>
      </c>
      <c r="N10" s="76">
        <f>(1/(2*LOG(3.7*($D10-0.008)/'Cost Estimates'!$U$7*1000)))^2</f>
        <v>1.4542845531075887E-2</v>
      </c>
      <c r="O10" s="30">
        <f t="shared" si="3"/>
        <v>9.7058285713761933E-2</v>
      </c>
      <c r="P10" s="72">
        <f>8*'Cost Estimates'!$U$1/9.81/'Pumping Costs Calculation'!$D10^4/PI()^2*$C10/MAX('Pipeline Pricing'!$A$3:$A$252)</f>
        <v>3.8041539215022849E-3</v>
      </c>
    </row>
    <row r="11" spans="1:16">
      <c r="A11" s="58">
        <v>16</v>
      </c>
      <c r="B11" s="57">
        <v>1089.7260000000001</v>
      </c>
      <c r="C11" s="57">
        <v>2</v>
      </c>
      <c r="D11" s="57">
        <v>1.9</v>
      </c>
      <c r="E11" s="76">
        <f>(1/(2*LOG(3.7*$D11/'Cost Estimates'!$U$4*1000)))^2</f>
        <v>8.6699836115820689E-3</v>
      </c>
      <c r="F11" s="30">
        <f t="shared" si="0"/>
        <v>5.7863073956772745E-2</v>
      </c>
      <c r="G11" s="72">
        <f>8*'Cost Estimates'!$U$1/9.81/'Pumping Costs Calculation'!$D11^4/PI()^2*$C11/MAX('Pipeline Pricing'!$A$3:$A$252)</f>
        <v>3.8041539215022849E-3</v>
      </c>
      <c r="H11" s="76">
        <f>(1/(2*LOG(3.7*$D11/'Cost Estimates'!$U$5*1000)))^2</f>
        <v>9.7303620360708887E-3</v>
      </c>
      <c r="I11" s="30">
        <f t="shared" si="1"/>
        <v>6.4939991047642129E-2</v>
      </c>
      <c r="J11" s="72">
        <f>8*'Cost Estimates'!$U$1/9.81/'Pumping Costs Calculation'!$D11^4/PI()^2*$C11/MAX('Pipeline Pricing'!$A$3:$A$252)</f>
        <v>3.8041539215022849E-3</v>
      </c>
      <c r="K11" s="76">
        <f>(1/(2*LOG(3.7*$D11/'Cost Estimates'!$U$6*1000)))^2</f>
        <v>1.1458969193927592E-2</v>
      </c>
      <c r="L11" s="30">
        <f t="shared" si="2"/>
        <v>7.6476636132374598E-2</v>
      </c>
      <c r="M11" s="72">
        <f>8*'Cost Estimates'!$U$1/9.81/'Pumping Costs Calculation'!$D11^4/PI()^2*$C11/MAX('Pipeline Pricing'!$A$3:$A$252)</f>
        <v>3.8041539215022849E-3</v>
      </c>
      <c r="N11" s="76">
        <f>(1/(2*LOG(3.7*($D11-0.008)/'Cost Estimates'!$U$7*1000)))^2</f>
        <v>1.4542845531075887E-2</v>
      </c>
      <c r="O11" s="30">
        <f t="shared" si="3"/>
        <v>9.7058285713761933E-2</v>
      </c>
      <c r="P11" s="72">
        <f>8*'Cost Estimates'!$U$1/9.81/'Pumping Costs Calculation'!$D11^4/PI()^2*$C11/MAX('Pipeline Pricing'!$A$3:$A$252)</f>
        <v>3.8041539215022849E-3</v>
      </c>
    </row>
    <row r="12" spans="1:16">
      <c r="A12" s="58">
        <v>18</v>
      </c>
      <c r="B12" s="57">
        <v>1094.1310000000001</v>
      </c>
      <c r="C12" s="57">
        <v>2</v>
      </c>
      <c r="D12" s="57">
        <v>1.9</v>
      </c>
      <c r="E12" s="76">
        <f>(1/(2*LOG(3.7*$D12/'Cost Estimates'!$U$4*1000)))^2</f>
        <v>8.6699836115820689E-3</v>
      </c>
      <c r="F12" s="30">
        <f t="shared" si="0"/>
        <v>5.7863073956772745E-2</v>
      </c>
      <c r="G12" s="72">
        <f>8*'Cost Estimates'!$U$1/9.81/'Pumping Costs Calculation'!$D12^4/PI()^2*$C12/MAX('Pipeline Pricing'!$A$3:$A$252)</f>
        <v>3.8041539215022849E-3</v>
      </c>
      <c r="H12" s="76">
        <f>(1/(2*LOG(3.7*$D12/'Cost Estimates'!$U$5*1000)))^2</f>
        <v>9.7303620360708887E-3</v>
      </c>
      <c r="I12" s="30">
        <f t="shared" si="1"/>
        <v>6.4939991047642129E-2</v>
      </c>
      <c r="J12" s="72">
        <f>8*'Cost Estimates'!$U$1/9.81/'Pumping Costs Calculation'!$D12^4/PI()^2*$C12/MAX('Pipeline Pricing'!$A$3:$A$252)</f>
        <v>3.8041539215022849E-3</v>
      </c>
      <c r="K12" s="76">
        <f>(1/(2*LOG(3.7*$D12/'Cost Estimates'!$U$6*1000)))^2</f>
        <v>1.1458969193927592E-2</v>
      </c>
      <c r="L12" s="30">
        <f t="shared" si="2"/>
        <v>7.6476636132374598E-2</v>
      </c>
      <c r="M12" s="72">
        <f>8*'Cost Estimates'!$U$1/9.81/'Pumping Costs Calculation'!$D12^4/PI()^2*$C12/MAX('Pipeline Pricing'!$A$3:$A$252)</f>
        <v>3.8041539215022849E-3</v>
      </c>
      <c r="N12" s="76">
        <f>(1/(2*LOG(3.7*($D12-0.008)/'Cost Estimates'!$U$7*1000)))^2</f>
        <v>1.4542845531075887E-2</v>
      </c>
      <c r="O12" s="30">
        <f t="shared" si="3"/>
        <v>9.7058285713761933E-2</v>
      </c>
      <c r="P12" s="72">
        <f>8*'Cost Estimates'!$U$1/9.81/'Pumping Costs Calculation'!$D12^4/PI()^2*$C12/MAX('Pipeline Pricing'!$A$3:$A$252)</f>
        <v>3.8041539215022849E-3</v>
      </c>
    </row>
    <row r="13" spans="1:16">
      <c r="A13" s="58">
        <v>20</v>
      </c>
      <c r="B13" s="57">
        <v>1097.8969999999999</v>
      </c>
      <c r="C13" s="57">
        <v>2</v>
      </c>
      <c r="D13" s="57">
        <v>1.9</v>
      </c>
      <c r="E13" s="76">
        <f>(1/(2*LOG(3.7*$D13/'Cost Estimates'!$U$4*1000)))^2</f>
        <v>8.6699836115820689E-3</v>
      </c>
      <c r="F13" s="30">
        <f t="shared" si="0"/>
        <v>5.7863073956772745E-2</v>
      </c>
      <c r="G13" s="72">
        <f>8*'Cost Estimates'!$U$1/9.81/'Pumping Costs Calculation'!$D13^4/PI()^2*$C13/MAX('Pipeline Pricing'!$A$3:$A$252)</f>
        <v>3.8041539215022849E-3</v>
      </c>
      <c r="H13" s="76">
        <f>(1/(2*LOG(3.7*$D13/'Cost Estimates'!$U$5*1000)))^2</f>
        <v>9.7303620360708887E-3</v>
      </c>
      <c r="I13" s="30">
        <f t="shared" si="1"/>
        <v>6.4939991047642129E-2</v>
      </c>
      <c r="J13" s="72">
        <f>8*'Cost Estimates'!$U$1/9.81/'Pumping Costs Calculation'!$D13^4/PI()^2*$C13/MAX('Pipeline Pricing'!$A$3:$A$252)</f>
        <v>3.8041539215022849E-3</v>
      </c>
      <c r="K13" s="76">
        <f>(1/(2*LOG(3.7*$D13/'Cost Estimates'!$U$6*1000)))^2</f>
        <v>1.1458969193927592E-2</v>
      </c>
      <c r="L13" s="30">
        <f t="shared" si="2"/>
        <v>7.6476636132374598E-2</v>
      </c>
      <c r="M13" s="72">
        <f>8*'Cost Estimates'!$U$1/9.81/'Pumping Costs Calculation'!$D13^4/PI()^2*$C13/MAX('Pipeline Pricing'!$A$3:$A$252)</f>
        <v>3.8041539215022849E-3</v>
      </c>
      <c r="N13" s="76">
        <f>(1/(2*LOG(3.7*($D13-0.008)/'Cost Estimates'!$U$7*1000)))^2</f>
        <v>1.4542845531075887E-2</v>
      </c>
      <c r="O13" s="30">
        <f t="shared" si="3"/>
        <v>9.7058285713761933E-2</v>
      </c>
      <c r="P13" s="72">
        <f>8*'Cost Estimates'!$U$1/9.81/'Pumping Costs Calculation'!$D13^4/PI()^2*$C13/MAX('Pipeline Pricing'!$A$3:$A$252)</f>
        <v>3.8041539215022849E-3</v>
      </c>
    </row>
    <row r="14" spans="1:16" ht="15.75" thickBot="1">
      <c r="A14" s="59">
        <v>22</v>
      </c>
      <c r="B14" s="60">
        <v>1101.67</v>
      </c>
      <c r="C14" s="60">
        <v>2</v>
      </c>
      <c r="D14" s="60">
        <v>2.2000000000000002</v>
      </c>
      <c r="E14" s="77">
        <f>(1/(2*LOG(3.7*$D14/'Cost Estimates'!$U$4*1000)))^2</f>
        <v>8.4679866037394684E-3</v>
      </c>
      <c r="F14" s="40">
        <f t="shared" si="0"/>
        <v>2.7153010532551768E-2</v>
      </c>
      <c r="G14" s="73">
        <f>8*'Cost Estimates'!$U$1/9.81/'Pumping Costs Calculation'!$D14^4/PI()^2*$C14/MAX('Pipeline Pricing'!$A$3:$A$252)</f>
        <v>2.1163220715973087E-3</v>
      </c>
      <c r="H14" s="77">
        <f>(1/(2*LOG(3.7*$D14/'Cost Estimates'!$U$5*1000)))^2</f>
        <v>9.4904462912918219E-3</v>
      </c>
      <c r="I14" s="40">
        <f t="shared" si="1"/>
        <v>3.0431577205408632E-2</v>
      </c>
      <c r="J14" s="73">
        <f>8*'Cost Estimates'!$U$1/9.81/'Pumping Costs Calculation'!$D14^4/PI()^2*$C14/MAX('Pipeline Pricing'!$A$3:$A$252)</f>
        <v>2.1163220715973087E-3</v>
      </c>
      <c r="K14" s="77">
        <f>(1/(2*LOG(3.7*$D14/'Cost Estimates'!$U$6*1000)))^2</f>
        <v>1.1152845500629007E-2</v>
      </c>
      <c r="L14" s="40">
        <f t="shared" si="2"/>
        <v>3.5762141051660444E-2</v>
      </c>
      <c r="M14" s="73">
        <f>8*'Cost Estimates'!$U$1/9.81/'Pumping Costs Calculation'!$D14^4/PI()^2*$C14/MAX('Pipeline Pricing'!$A$3:$A$252)</f>
        <v>2.1163220715973087E-3</v>
      </c>
      <c r="N14" s="77">
        <f>(1/(2*LOG(3.7*($D14-0.008)/'Cost Estimates'!$U$7*1000)))^2</f>
        <v>1.4104604303736145E-2</v>
      </c>
      <c r="O14" s="40">
        <f t="shared" si="3"/>
        <v>4.5227099089610888E-2</v>
      </c>
      <c r="P14" s="73">
        <f>8*'Cost Estimates'!$U$1/9.81/'Pumping Costs Calculation'!$D14^4/PI()^2*$C14/MAX('Pipeline Pricing'!$A$3:$A$252)</f>
        <v>2.1163220715973087E-3</v>
      </c>
    </row>
    <row r="15" spans="1:16" s="84" customFormat="1" ht="15.75" thickBot="1">
      <c r="A15" s="82"/>
      <c r="B15" s="82"/>
      <c r="C15" s="82"/>
      <c r="D15" s="82"/>
      <c r="E15" s="83"/>
      <c r="H15" s="83"/>
      <c r="K15" s="83"/>
      <c r="N15" s="83"/>
    </row>
    <row r="16" spans="1:16" ht="15.75" thickBot="1">
      <c r="A16" s="115" t="s">
        <v>107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7"/>
    </row>
    <row r="17" spans="1:16">
      <c r="A17" s="124" t="s">
        <v>48</v>
      </c>
      <c r="B17" s="125"/>
      <c r="C17" s="125"/>
      <c r="D17" s="126"/>
      <c r="E17" s="127" t="s">
        <v>45</v>
      </c>
      <c r="F17" s="128"/>
      <c r="G17" s="129"/>
      <c r="H17" s="127" t="s">
        <v>49</v>
      </c>
      <c r="I17" s="128"/>
      <c r="J17" s="129"/>
      <c r="K17" s="127" t="s">
        <v>50</v>
      </c>
      <c r="L17" s="128"/>
      <c r="M17" s="129"/>
      <c r="N17" s="127" t="s">
        <v>51</v>
      </c>
      <c r="O17" s="128"/>
      <c r="P17" s="129"/>
    </row>
    <row r="18" spans="1:16">
      <c r="A18" s="44" t="s">
        <v>7</v>
      </c>
      <c r="B18" s="74" t="s">
        <v>8</v>
      </c>
      <c r="C18" s="74" t="s">
        <v>12</v>
      </c>
      <c r="D18" s="43" t="s">
        <v>9</v>
      </c>
      <c r="E18" s="71" t="s">
        <v>43</v>
      </c>
      <c r="F18" s="74" t="s">
        <v>42</v>
      </c>
      <c r="G18" s="43" t="s">
        <v>44</v>
      </c>
      <c r="H18" s="71" t="s">
        <v>43</v>
      </c>
      <c r="I18" s="74" t="s">
        <v>42</v>
      </c>
      <c r="J18" s="43" t="s">
        <v>44</v>
      </c>
      <c r="K18" s="71" t="s">
        <v>43</v>
      </c>
      <c r="L18" s="74" t="s">
        <v>42</v>
      </c>
      <c r="M18" s="43" t="s">
        <v>44</v>
      </c>
      <c r="N18" s="71" t="s">
        <v>43</v>
      </c>
      <c r="O18" s="74" t="s">
        <v>42</v>
      </c>
      <c r="P18" s="43" t="s">
        <v>44</v>
      </c>
    </row>
    <row r="19" spans="1:16" s="90" customFormat="1">
      <c r="A19" s="58">
        <v>228</v>
      </c>
      <c r="B19" s="57">
        <v>913.48400000000004</v>
      </c>
      <c r="C19" s="57">
        <v>2</v>
      </c>
      <c r="D19" s="57">
        <v>2.2000000000000002</v>
      </c>
      <c r="E19" s="89">
        <f>(1/(2*LOG(3.7*$D19/'Cost Estimates'!$U$4*1000)))^2</f>
        <v>8.4679866037394684E-3</v>
      </c>
      <c r="F19" s="30">
        <f t="shared" ref="F19:F41" si="4">8*E19*$C19*1000/9.81/$D19^5/PI()^2</f>
        <v>2.7153010532551768E-2</v>
      </c>
      <c r="G19" s="72">
        <f>8*'Cost Estimates'!$U$1/9.81/'Pumping Costs Calculation'!$D19^4/PI()^2*$C19/MAX('Pipeline Pricing'!$A$3:$A$252)</f>
        <v>2.1163220715973087E-3</v>
      </c>
      <c r="H19" s="89">
        <f>(1/(2*LOG(3.7*$D19/'Cost Estimates'!$U$5*1000)))^2</f>
        <v>9.4904462912918219E-3</v>
      </c>
      <c r="I19" s="30">
        <f t="shared" ref="I19:I41" si="5">8*H19*$C19*1000/9.81/$D19^5/PI()^2</f>
        <v>3.0431577205408632E-2</v>
      </c>
      <c r="J19" s="72">
        <f>8*'Cost Estimates'!$U$1/9.81/'Pumping Costs Calculation'!$D19^4/PI()^2*$C19/MAX('Pipeline Pricing'!$A$3:$A$252)</f>
        <v>2.1163220715973087E-3</v>
      </c>
      <c r="K19" s="89">
        <f>(1/(2*LOG(3.7*$D19/'Cost Estimates'!$U$6*1000)))^2</f>
        <v>1.1152845500629007E-2</v>
      </c>
      <c r="L19" s="30">
        <f t="shared" ref="L19:L41" si="6">8*K19*$C19*1000/9.81/$D19^5/PI()^2</f>
        <v>3.5762141051660444E-2</v>
      </c>
      <c r="M19" s="72">
        <f>8*'Cost Estimates'!$U$1/9.81/'Pumping Costs Calculation'!$D19^4/PI()^2*$C19/MAX('Pipeline Pricing'!$A$3:$A$252)</f>
        <v>2.1163220715973087E-3</v>
      </c>
      <c r="N19" s="89">
        <f>(1/(2*LOG(3.7*($D19-0.008)/'Cost Estimates'!$U$7*1000)))^2</f>
        <v>1.4104604303736145E-2</v>
      </c>
      <c r="O19" s="30">
        <f t="shared" ref="O19:O41" si="7">8*N19*$C19*1000/9.81/$D19^5/PI()^2</f>
        <v>4.5227099089610888E-2</v>
      </c>
      <c r="P19" s="72">
        <f>8*'Cost Estimates'!$U$1/9.81/'Pumping Costs Calculation'!$D19^4/PI()^2*$C19/MAX('Pipeline Pricing'!$A$3:$A$252)</f>
        <v>2.1163220715973087E-3</v>
      </c>
    </row>
    <row r="20" spans="1:16" s="90" customFormat="1">
      <c r="A20" s="58">
        <v>230</v>
      </c>
      <c r="B20" s="57">
        <v>913.54499999999996</v>
      </c>
      <c r="C20" s="57">
        <v>2</v>
      </c>
      <c r="D20" s="57">
        <v>2.2000000000000002</v>
      </c>
      <c r="E20" s="89">
        <f>(1/(2*LOG(3.7*$D20/'Cost Estimates'!$U$4*1000)))^2</f>
        <v>8.4679866037394684E-3</v>
      </c>
      <c r="F20" s="30">
        <f t="shared" si="4"/>
        <v>2.7153010532551768E-2</v>
      </c>
      <c r="G20" s="72">
        <f>8*'Cost Estimates'!$U$1/9.81/'Pumping Costs Calculation'!$D20^4/PI()^2*$C20/MAX('Pipeline Pricing'!$A$3:$A$252)</f>
        <v>2.1163220715973087E-3</v>
      </c>
      <c r="H20" s="89">
        <f>(1/(2*LOG(3.7*$D20/'Cost Estimates'!$U$5*1000)))^2</f>
        <v>9.4904462912918219E-3</v>
      </c>
      <c r="I20" s="30">
        <f t="shared" si="5"/>
        <v>3.0431577205408632E-2</v>
      </c>
      <c r="J20" s="72">
        <f>8*'Cost Estimates'!$U$1/9.81/'Pumping Costs Calculation'!$D20^4/PI()^2*$C20/MAX('Pipeline Pricing'!$A$3:$A$252)</f>
        <v>2.1163220715973087E-3</v>
      </c>
      <c r="K20" s="89">
        <f>(1/(2*LOG(3.7*$D20/'Cost Estimates'!$U$6*1000)))^2</f>
        <v>1.1152845500629007E-2</v>
      </c>
      <c r="L20" s="30">
        <f t="shared" si="6"/>
        <v>3.5762141051660444E-2</v>
      </c>
      <c r="M20" s="72">
        <f>8*'Cost Estimates'!$U$1/9.81/'Pumping Costs Calculation'!$D20^4/PI()^2*$C20/MAX('Pipeline Pricing'!$A$3:$A$252)</f>
        <v>2.1163220715973087E-3</v>
      </c>
      <c r="N20" s="89">
        <f>(1/(2*LOG(3.7*($D20-0.008)/'Cost Estimates'!$U$7*1000)))^2</f>
        <v>1.4104604303736145E-2</v>
      </c>
      <c r="O20" s="30">
        <f t="shared" si="7"/>
        <v>4.5227099089610888E-2</v>
      </c>
      <c r="P20" s="72">
        <f>8*'Cost Estimates'!$U$1/9.81/'Pumping Costs Calculation'!$D20^4/PI()^2*$C20/MAX('Pipeline Pricing'!$A$3:$A$252)</f>
        <v>2.1163220715973087E-3</v>
      </c>
    </row>
    <row r="21" spans="1:16" s="90" customFormat="1">
      <c r="A21" s="58">
        <v>232</v>
      </c>
      <c r="B21" s="57">
        <v>914.54600000000005</v>
      </c>
      <c r="C21" s="57">
        <v>2</v>
      </c>
      <c r="D21" s="57">
        <v>2.2000000000000002</v>
      </c>
      <c r="E21" s="89">
        <f>(1/(2*LOG(3.7*$D21/'Cost Estimates'!$U$4*1000)))^2</f>
        <v>8.4679866037394684E-3</v>
      </c>
      <c r="F21" s="30">
        <f t="shared" si="4"/>
        <v>2.7153010532551768E-2</v>
      </c>
      <c r="G21" s="72">
        <f>8*'Cost Estimates'!$U$1/9.81/'Pumping Costs Calculation'!$D21^4/PI()^2*$C21/MAX('Pipeline Pricing'!$A$3:$A$252)</f>
        <v>2.1163220715973087E-3</v>
      </c>
      <c r="H21" s="89">
        <f>(1/(2*LOG(3.7*$D21/'Cost Estimates'!$U$5*1000)))^2</f>
        <v>9.4904462912918219E-3</v>
      </c>
      <c r="I21" s="30">
        <f t="shared" si="5"/>
        <v>3.0431577205408632E-2</v>
      </c>
      <c r="J21" s="72">
        <f>8*'Cost Estimates'!$U$1/9.81/'Pumping Costs Calculation'!$D21^4/PI()^2*$C21/MAX('Pipeline Pricing'!$A$3:$A$252)</f>
        <v>2.1163220715973087E-3</v>
      </c>
      <c r="K21" s="89">
        <f>(1/(2*LOG(3.7*$D21/'Cost Estimates'!$U$6*1000)))^2</f>
        <v>1.1152845500629007E-2</v>
      </c>
      <c r="L21" s="30">
        <f t="shared" si="6"/>
        <v>3.5762141051660444E-2</v>
      </c>
      <c r="M21" s="72">
        <f>8*'Cost Estimates'!$U$1/9.81/'Pumping Costs Calculation'!$D21^4/PI()^2*$C21/MAX('Pipeline Pricing'!$A$3:$A$252)</f>
        <v>2.1163220715973087E-3</v>
      </c>
      <c r="N21" s="89">
        <f>(1/(2*LOG(3.7*($D21-0.008)/'Cost Estimates'!$U$7*1000)))^2</f>
        <v>1.4104604303736145E-2</v>
      </c>
      <c r="O21" s="30">
        <f t="shared" si="7"/>
        <v>4.5227099089610888E-2</v>
      </c>
      <c r="P21" s="72">
        <f>8*'Cost Estimates'!$U$1/9.81/'Pumping Costs Calculation'!$D21^4/PI()^2*$C21/MAX('Pipeline Pricing'!$A$3:$A$252)</f>
        <v>2.1163220715973087E-3</v>
      </c>
    </row>
    <row r="22" spans="1:16" s="90" customFormat="1">
      <c r="A22" s="58">
        <v>234</v>
      </c>
      <c r="B22" s="57">
        <v>918.28499999999997</v>
      </c>
      <c r="C22" s="57">
        <v>2</v>
      </c>
      <c r="D22" s="57">
        <v>2.2000000000000002</v>
      </c>
      <c r="E22" s="89">
        <f>(1/(2*LOG(3.7*$D22/'Cost Estimates'!$U$4*1000)))^2</f>
        <v>8.4679866037394684E-3</v>
      </c>
      <c r="F22" s="30">
        <f t="shared" si="4"/>
        <v>2.7153010532551768E-2</v>
      </c>
      <c r="G22" s="72">
        <f>8*'Cost Estimates'!$U$1/9.81/'Pumping Costs Calculation'!$D22^4/PI()^2*$C22/MAX('Pipeline Pricing'!$A$3:$A$252)</f>
        <v>2.1163220715973087E-3</v>
      </c>
      <c r="H22" s="89">
        <f>(1/(2*LOG(3.7*$D22/'Cost Estimates'!$U$5*1000)))^2</f>
        <v>9.4904462912918219E-3</v>
      </c>
      <c r="I22" s="30">
        <f t="shared" si="5"/>
        <v>3.0431577205408632E-2</v>
      </c>
      <c r="J22" s="72">
        <f>8*'Cost Estimates'!$U$1/9.81/'Pumping Costs Calculation'!$D22^4/PI()^2*$C22/MAX('Pipeline Pricing'!$A$3:$A$252)</f>
        <v>2.1163220715973087E-3</v>
      </c>
      <c r="K22" s="89">
        <f>(1/(2*LOG(3.7*$D22/'Cost Estimates'!$U$6*1000)))^2</f>
        <v>1.1152845500629007E-2</v>
      </c>
      <c r="L22" s="30">
        <f t="shared" si="6"/>
        <v>3.5762141051660444E-2</v>
      </c>
      <c r="M22" s="72">
        <f>8*'Cost Estimates'!$U$1/9.81/'Pumping Costs Calculation'!$D22^4/PI()^2*$C22/MAX('Pipeline Pricing'!$A$3:$A$252)</f>
        <v>2.1163220715973087E-3</v>
      </c>
      <c r="N22" s="89">
        <f>(1/(2*LOG(3.7*($D22-0.008)/'Cost Estimates'!$U$7*1000)))^2</f>
        <v>1.4104604303736145E-2</v>
      </c>
      <c r="O22" s="30">
        <f t="shared" si="7"/>
        <v>4.5227099089610888E-2</v>
      </c>
      <c r="P22" s="72">
        <f>8*'Cost Estimates'!$U$1/9.81/'Pumping Costs Calculation'!$D22^4/PI()^2*$C22/MAX('Pipeline Pricing'!$A$3:$A$252)</f>
        <v>2.1163220715973087E-3</v>
      </c>
    </row>
    <row r="23" spans="1:16" s="90" customFormat="1">
      <c r="A23" s="58">
        <v>236</v>
      </c>
      <c r="B23" s="57">
        <v>919.35699999999997</v>
      </c>
      <c r="C23" s="57">
        <v>2</v>
      </c>
      <c r="D23" s="57">
        <v>2.2000000000000002</v>
      </c>
      <c r="E23" s="89">
        <f>(1/(2*LOG(3.7*$D23/'Cost Estimates'!$U$4*1000)))^2</f>
        <v>8.4679866037394684E-3</v>
      </c>
      <c r="F23" s="30">
        <f t="shared" si="4"/>
        <v>2.7153010532551768E-2</v>
      </c>
      <c r="G23" s="72">
        <f>8*'Cost Estimates'!$U$1/9.81/'Pumping Costs Calculation'!$D23^4/PI()^2*$C23/MAX('Pipeline Pricing'!$A$3:$A$252)</f>
        <v>2.1163220715973087E-3</v>
      </c>
      <c r="H23" s="89">
        <f>(1/(2*LOG(3.7*$D23/'Cost Estimates'!$U$5*1000)))^2</f>
        <v>9.4904462912918219E-3</v>
      </c>
      <c r="I23" s="30">
        <f t="shared" si="5"/>
        <v>3.0431577205408632E-2</v>
      </c>
      <c r="J23" s="72">
        <f>8*'Cost Estimates'!$U$1/9.81/'Pumping Costs Calculation'!$D23^4/PI()^2*$C23/MAX('Pipeline Pricing'!$A$3:$A$252)</f>
        <v>2.1163220715973087E-3</v>
      </c>
      <c r="K23" s="89">
        <f>(1/(2*LOG(3.7*$D23/'Cost Estimates'!$U$6*1000)))^2</f>
        <v>1.1152845500629007E-2</v>
      </c>
      <c r="L23" s="30">
        <f t="shared" si="6"/>
        <v>3.5762141051660444E-2</v>
      </c>
      <c r="M23" s="72">
        <f>8*'Cost Estimates'!$U$1/9.81/'Pumping Costs Calculation'!$D23^4/PI()^2*$C23/MAX('Pipeline Pricing'!$A$3:$A$252)</f>
        <v>2.1163220715973087E-3</v>
      </c>
      <c r="N23" s="89">
        <f>(1/(2*LOG(3.7*($D23-0.008)/'Cost Estimates'!$U$7*1000)))^2</f>
        <v>1.4104604303736145E-2</v>
      </c>
      <c r="O23" s="30">
        <f t="shared" si="7"/>
        <v>4.5227099089610888E-2</v>
      </c>
      <c r="P23" s="72">
        <f>8*'Cost Estimates'!$U$1/9.81/'Pumping Costs Calculation'!$D23^4/PI()^2*$C23/MAX('Pipeline Pricing'!$A$3:$A$252)</f>
        <v>2.1163220715973087E-3</v>
      </c>
    </row>
    <row r="24" spans="1:16" s="90" customFormat="1">
      <c r="A24" s="58">
        <v>238</v>
      </c>
      <c r="B24" s="57">
        <v>918.649</v>
      </c>
      <c r="C24" s="57">
        <v>2</v>
      </c>
      <c r="D24" s="57">
        <v>2.2000000000000002</v>
      </c>
      <c r="E24" s="89">
        <f>(1/(2*LOG(3.7*$D24/'Cost Estimates'!$U$4*1000)))^2</f>
        <v>8.4679866037394684E-3</v>
      </c>
      <c r="F24" s="30">
        <f t="shared" si="4"/>
        <v>2.7153010532551768E-2</v>
      </c>
      <c r="G24" s="72">
        <f>8*'Cost Estimates'!$U$1/9.81/'Pumping Costs Calculation'!$D24^4/PI()^2*$C24/MAX('Pipeline Pricing'!$A$3:$A$252)</f>
        <v>2.1163220715973087E-3</v>
      </c>
      <c r="H24" s="89">
        <f>(1/(2*LOG(3.7*$D24/'Cost Estimates'!$U$5*1000)))^2</f>
        <v>9.4904462912918219E-3</v>
      </c>
      <c r="I24" s="30">
        <f t="shared" si="5"/>
        <v>3.0431577205408632E-2</v>
      </c>
      <c r="J24" s="72">
        <f>8*'Cost Estimates'!$U$1/9.81/'Pumping Costs Calculation'!$D24^4/PI()^2*$C24/MAX('Pipeline Pricing'!$A$3:$A$252)</f>
        <v>2.1163220715973087E-3</v>
      </c>
      <c r="K24" s="89">
        <f>(1/(2*LOG(3.7*$D24/'Cost Estimates'!$U$6*1000)))^2</f>
        <v>1.1152845500629007E-2</v>
      </c>
      <c r="L24" s="30">
        <f t="shared" si="6"/>
        <v>3.5762141051660444E-2</v>
      </c>
      <c r="M24" s="72">
        <f>8*'Cost Estimates'!$U$1/9.81/'Pumping Costs Calculation'!$D24^4/PI()^2*$C24/MAX('Pipeline Pricing'!$A$3:$A$252)</f>
        <v>2.1163220715973087E-3</v>
      </c>
      <c r="N24" s="89">
        <f>(1/(2*LOG(3.7*($D24-0.008)/'Cost Estimates'!$U$7*1000)))^2</f>
        <v>1.4104604303736145E-2</v>
      </c>
      <c r="O24" s="30">
        <f t="shared" si="7"/>
        <v>4.5227099089610888E-2</v>
      </c>
      <c r="P24" s="72">
        <f>8*'Cost Estimates'!$U$1/9.81/'Pumping Costs Calculation'!$D24^4/PI()^2*$C24/MAX('Pipeline Pricing'!$A$3:$A$252)</f>
        <v>2.1163220715973087E-3</v>
      </c>
    </row>
    <row r="25" spans="1:16" s="90" customFormat="1">
      <c r="A25" s="58">
        <v>240</v>
      </c>
      <c r="B25" s="57">
        <v>922.97400000000005</v>
      </c>
      <c r="C25" s="57">
        <v>2</v>
      </c>
      <c r="D25" s="57">
        <v>2.2000000000000002</v>
      </c>
      <c r="E25" s="89">
        <f>(1/(2*LOG(3.7*$D25/'Cost Estimates'!$U$4*1000)))^2</f>
        <v>8.4679866037394684E-3</v>
      </c>
      <c r="F25" s="30">
        <f t="shared" si="4"/>
        <v>2.7153010532551768E-2</v>
      </c>
      <c r="G25" s="72">
        <f>8*'Cost Estimates'!$U$1/9.81/'Pumping Costs Calculation'!$D25^4/PI()^2*$C25/MAX('Pipeline Pricing'!$A$3:$A$252)</f>
        <v>2.1163220715973087E-3</v>
      </c>
      <c r="H25" s="89">
        <f>(1/(2*LOG(3.7*$D25/'Cost Estimates'!$U$5*1000)))^2</f>
        <v>9.4904462912918219E-3</v>
      </c>
      <c r="I25" s="30">
        <f t="shared" si="5"/>
        <v>3.0431577205408632E-2</v>
      </c>
      <c r="J25" s="72">
        <f>8*'Cost Estimates'!$U$1/9.81/'Pumping Costs Calculation'!$D25^4/PI()^2*$C25/MAX('Pipeline Pricing'!$A$3:$A$252)</f>
        <v>2.1163220715973087E-3</v>
      </c>
      <c r="K25" s="89">
        <f>(1/(2*LOG(3.7*$D25/'Cost Estimates'!$U$6*1000)))^2</f>
        <v>1.1152845500629007E-2</v>
      </c>
      <c r="L25" s="30">
        <f t="shared" si="6"/>
        <v>3.5762141051660444E-2</v>
      </c>
      <c r="M25" s="72">
        <f>8*'Cost Estimates'!$U$1/9.81/'Pumping Costs Calculation'!$D25^4/PI()^2*$C25/MAX('Pipeline Pricing'!$A$3:$A$252)</f>
        <v>2.1163220715973087E-3</v>
      </c>
      <c r="N25" s="89">
        <f>(1/(2*LOG(3.7*($D25-0.008)/'Cost Estimates'!$U$7*1000)))^2</f>
        <v>1.4104604303736145E-2</v>
      </c>
      <c r="O25" s="30">
        <f t="shared" si="7"/>
        <v>4.5227099089610888E-2</v>
      </c>
      <c r="P25" s="72">
        <f>8*'Cost Estimates'!$U$1/9.81/'Pumping Costs Calculation'!$D25^4/PI()^2*$C25/MAX('Pipeline Pricing'!$A$3:$A$252)</f>
        <v>2.1163220715973087E-3</v>
      </c>
    </row>
    <row r="26" spans="1:16" s="90" customFormat="1">
      <c r="A26" s="58">
        <v>242</v>
      </c>
      <c r="B26" s="57">
        <v>927.375</v>
      </c>
      <c r="C26" s="57">
        <v>2</v>
      </c>
      <c r="D26" s="57">
        <v>2.2000000000000002</v>
      </c>
      <c r="E26" s="89">
        <f>(1/(2*LOG(3.7*$D26/'Cost Estimates'!$U$4*1000)))^2</f>
        <v>8.4679866037394684E-3</v>
      </c>
      <c r="F26" s="30">
        <f t="shared" si="4"/>
        <v>2.7153010532551768E-2</v>
      </c>
      <c r="G26" s="72">
        <f>8*'Cost Estimates'!$U$1/9.81/'Pumping Costs Calculation'!$D26^4/PI()^2*$C26/MAX('Pipeline Pricing'!$A$3:$A$252)</f>
        <v>2.1163220715973087E-3</v>
      </c>
      <c r="H26" s="89">
        <f>(1/(2*LOG(3.7*$D26/'Cost Estimates'!$U$5*1000)))^2</f>
        <v>9.4904462912918219E-3</v>
      </c>
      <c r="I26" s="30">
        <f t="shared" si="5"/>
        <v>3.0431577205408632E-2</v>
      </c>
      <c r="J26" s="72">
        <f>8*'Cost Estimates'!$U$1/9.81/'Pumping Costs Calculation'!$D26^4/PI()^2*$C26/MAX('Pipeline Pricing'!$A$3:$A$252)</f>
        <v>2.1163220715973087E-3</v>
      </c>
      <c r="K26" s="89">
        <f>(1/(2*LOG(3.7*$D26/'Cost Estimates'!$U$6*1000)))^2</f>
        <v>1.1152845500629007E-2</v>
      </c>
      <c r="L26" s="30">
        <f t="shared" si="6"/>
        <v>3.5762141051660444E-2</v>
      </c>
      <c r="M26" s="72">
        <f>8*'Cost Estimates'!$U$1/9.81/'Pumping Costs Calculation'!$D26^4/PI()^2*$C26/MAX('Pipeline Pricing'!$A$3:$A$252)</f>
        <v>2.1163220715973087E-3</v>
      </c>
      <c r="N26" s="89">
        <f>(1/(2*LOG(3.7*($D26-0.008)/'Cost Estimates'!$U$7*1000)))^2</f>
        <v>1.4104604303736145E-2</v>
      </c>
      <c r="O26" s="30">
        <f t="shared" si="7"/>
        <v>4.5227099089610888E-2</v>
      </c>
      <c r="P26" s="72">
        <f>8*'Cost Estimates'!$U$1/9.81/'Pumping Costs Calculation'!$D26^4/PI()^2*$C26/MAX('Pipeline Pricing'!$A$3:$A$252)</f>
        <v>2.1163220715973087E-3</v>
      </c>
    </row>
    <row r="27" spans="1:16" s="90" customFormat="1">
      <c r="A27" s="58">
        <v>244</v>
      </c>
      <c r="B27" s="57">
        <v>929.25300000000004</v>
      </c>
      <c r="C27" s="57">
        <v>2</v>
      </c>
      <c r="D27" s="57">
        <v>2.2000000000000002</v>
      </c>
      <c r="E27" s="89">
        <f>(1/(2*LOG(3.7*$D27/'Cost Estimates'!$U$4*1000)))^2</f>
        <v>8.4679866037394684E-3</v>
      </c>
      <c r="F27" s="30">
        <f t="shared" si="4"/>
        <v>2.7153010532551768E-2</v>
      </c>
      <c r="G27" s="72">
        <f>8*'Cost Estimates'!$U$1/9.81/'Pumping Costs Calculation'!$D27^4/PI()^2*$C27/MAX('Pipeline Pricing'!$A$3:$A$252)</f>
        <v>2.1163220715973087E-3</v>
      </c>
      <c r="H27" s="89">
        <f>(1/(2*LOG(3.7*$D27/'Cost Estimates'!$U$5*1000)))^2</f>
        <v>9.4904462912918219E-3</v>
      </c>
      <c r="I27" s="30">
        <f t="shared" si="5"/>
        <v>3.0431577205408632E-2</v>
      </c>
      <c r="J27" s="72">
        <f>8*'Cost Estimates'!$U$1/9.81/'Pumping Costs Calculation'!$D27^4/PI()^2*$C27/MAX('Pipeline Pricing'!$A$3:$A$252)</f>
        <v>2.1163220715973087E-3</v>
      </c>
      <c r="K27" s="89">
        <f>(1/(2*LOG(3.7*$D27/'Cost Estimates'!$U$6*1000)))^2</f>
        <v>1.1152845500629007E-2</v>
      </c>
      <c r="L27" s="30">
        <f t="shared" si="6"/>
        <v>3.5762141051660444E-2</v>
      </c>
      <c r="M27" s="72">
        <f>8*'Cost Estimates'!$U$1/9.81/'Pumping Costs Calculation'!$D27^4/PI()^2*$C27/MAX('Pipeline Pricing'!$A$3:$A$252)</f>
        <v>2.1163220715973087E-3</v>
      </c>
      <c r="N27" s="89">
        <f>(1/(2*LOG(3.7*($D27-0.008)/'Cost Estimates'!$U$7*1000)))^2</f>
        <v>1.4104604303736145E-2</v>
      </c>
      <c r="O27" s="30">
        <f t="shared" si="7"/>
        <v>4.5227099089610888E-2</v>
      </c>
      <c r="P27" s="72">
        <f>8*'Cost Estimates'!$U$1/9.81/'Pumping Costs Calculation'!$D27^4/PI()^2*$C27/MAX('Pipeline Pricing'!$A$3:$A$252)</f>
        <v>2.1163220715973087E-3</v>
      </c>
    </row>
    <row r="28" spans="1:16" s="90" customFormat="1">
      <c r="A28" s="58">
        <v>246</v>
      </c>
      <c r="B28" s="57">
        <v>930.86300000000006</v>
      </c>
      <c r="C28" s="57">
        <v>2</v>
      </c>
      <c r="D28" s="57">
        <v>2.2000000000000002</v>
      </c>
      <c r="E28" s="89">
        <f>(1/(2*LOG(3.7*$D28/'Cost Estimates'!$U$4*1000)))^2</f>
        <v>8.4679866037394684E-3</v>
      </c>
      <c r="F28" s="30">
        <f t="shared" si="4"/>
        <v>2.7153010532551768E-2</v>
      </c>
      <c r="G28" s="72">
        <f>8*'Cost Estimates'!$U$1/9.81/'Pumping Costs Calculation'!$D28^4/PI()^2*$C28/MAX('Pipeline Pricing'!$A$3:$A$252)</f>
        <v>2.1163220715973087E-3</v>
      </c>
      <c r="H28" s="89">
        <f>(1/(2*LOG(3.7*$D28/'Cost Estimates'!$U$5*1000)))^2</f>
        <v>9.4904462912918219E-3</v>
      </c>
      <c r="I28" s="30">
        <f t="shared" si="5"/>
        <v>3.0431577205408632E-2</v>
      </c>
      <c r="J28" s="72">
        <f>8*'Cost Estimates'!$U$1/9.81/'Pumping Costs Calculation'!$D28^4/PI()^2*$C28/MAX('Pipeline Pricing'!$A$3:$A$252)</f>
        <v>2.1163220715973087E-3</v>
      </c>
      <c r="K28" s="89">
        <f>(1/(2*LOG(3.7*$D28/'Cost Estimates'!$U$6*1000)))^2</f>
        <v>1.1152845500629007E-2</v>
      </c>
      <c r="L28" s="30">
        <f t="shared" si="6"/>
        <v>3.5762141051660444E-2</v>
      </c>
      <c r="M28" s="72">
        <f>8*'Cost Estimates'!$U$1/9.81/'Pumping Costs Calculation'!$D28^4/PI()^2*$C28/MAX('Pipeline Pricing'!$A$3:$A$252)</f>
        <v>2.1163220715973087E-3</v>
      </c>
      <c r="N28" s="89">
        <f>(1/(2*LOG(3.7*($D28-0.008)/'Cost Estimates'!$U$7*1000)))^2</f>
        <v>1.4104604303736145E-2</v>
      </c>
      <c r="O28" s="30">
        <f t="shared" si="7"/>
        <v>4.5227099089610888E-2</v>
      </c>
      <c r="P28" s="72">
        <f>8*'Cost Estimates'!$U$1/9.81/'Pumping Costs Calculation'!$D28^4/PI()^2*$C28/MAX('Pipeline Pricing'!$A$3:$A$252)</f>
        <v>2.1163220715973087E-3</v>
      </c>
    </row>
    <row r="29" spans="1:16" s="90" customFormat="1">
      <c r="A29" s="58">
        <v>248</v>
      </c>
      <c r="B29" s="57">
        <v>931.92399999999998</v>
      </c>
      <c r="C29" s="57">
        <v>2</v>
      </c>
      <c r="D29" s="57">
        <v>2.2000000000000002</v>
      </c>
      <c r="E29" s="89">
        <f>(1/(2*LOG(3.7*$D29/'Cost Estimates'!$U$4*1000)))^2</f>
        <v>8.4679866037394684E-3</v>
      </c>
      <c r="F29" s="30">
        <f t="shared" si="4"/>
        <v>2.7153010532551768E-2</v>
      </c>
      <c r="G29" s="72">
        <f>8*'Cost Estimates'!$U$1/9.81/'Pumping Costs Calculation'!$D29^4/PI()^2*$C29/MAX('Pipeline Pricing'!$A$3:$A$252)</f>
        <v>2.1163220715973087E-3</v>
      </c>
      <c r="H29" s="89">
        <f>(1/(2*LOG(3.7*$D29/'Cost Estimates'!$U$5*1000)))^2</f>
        <v>9.4904462912918219E-3</v>
      </c>
      <c r="I29" s="30">
        <f t="shared" si="5"/>
        <v>3.0431577205408632E-2</v>
      </c>
      <c r="J29" s="72">
        <f>8*'Cost Estimates'!$U$1/9.81/'Pumping Costs Calculation'!$D29^4/PI()^2*$C29/MAX('Pipeline Pricing'!$A$3:$A$252)</f>
        <v>2.1163220715973087E-3</v>
      </c>
      <c r="K29" s="89">
        <f>(1/(2*LOG(3.7*$D29/'Cost Estimates'!$U$6*1000)))^2</f>
        <v>1.1152845500629007E-2</v>
      </c>
      <c r="L29" s="30">
        <f t="shared" si="6"/>
        <v>3.5762141051660444E-2</v>
      </c>
      <c r="M29" s="72">
        <f>8*'Cost Estimates'!$U$1/9.81/'Pumping Costs Calculation'!$D29^4/PI()^2*$C29/MAX('Pipeline Pricing'!$A$3:$A$252)</f>
        <v>2.1163220715973087E-3</v>
      </c>
      <c r="N29" s="89">
        <f>(1/(2*LOG(3.7*($D29-0.008)/'Cost Estimates'!$U$7*1000)))^2</f>
        <v>1.4104604303736145E-2</v>
      </c>
      <c r="O29" s="30">
        <f t="shared" si="7"/>
        <v>4.5227099089610888E-2</v>
      </c>
      <c r="P29" s="72">
        <f>8*'Cost Estimates'!$U$1/9.81/'Pumping Costs Calculation'!$D29^4/PI()^2*$C29/MAX('Pipeline Pricing'!$A$3:$A$252)</f>
        <v>2.1163220715973087E-3</v>
      </c>
    </row>
    <row r="30" spans="1:16" s="90" customFormat="1">
      <c r="A30" s="58">
        <v>250</v>
      </c>
      <c r="B30" s="57">
        <v>936.72199999999998</v>
      </c>
      <c r="C30" s="57">
        <v>2</v>
      </c>
      <c r="D30" s="57">
        <v>2.2000000000000002</v>
      </c>
      <c r="E30" s="89">
        <f>(1/(2*LOG(3.7*$D30/'Cost Estimates'!$U$4*1000)))^2</f>
        <v>8.4679866037394684E-3</v>
      </c>
      <c r="F30" s="30">
        <f t="shared" si="4"/>
        <v>2.7153010532551768E-2</v>
      </c>
      <c r="G30" s="72">
        <f>8*'Cost Estimates'!$U$1/9.81/'Pumping Costs Calculation'!$D30^4/PI()^2*$C30/MAX('Pipeline Pricing'!$A$3:$A$252)</f>
        <v>2.1163220715973087E-3</v>
      </c>
      <c r="H30" s="89">
        <f>(1/(2*LOG(3.7*$D30/'Cost Estimates'!$U$5*1000)))^2</f>
        <v>9.4904462912918219E-3</v>
      </c>
      <c r="I30" s="30">
        <f t="shared" si="5"/>
        <v>3.0431577205408632E-2</v>
      </c>
      <c r="J30" s="72">
        <f>8*'Cost Estimates'!$U$1/9.81/'Pumping Costs Calculation'!$D30^4/PI()^2*$C30/MAX('Pipeline Pricing'!$A$3:$A$252)</f>
        <v>2.1163220715973087E-3</v>
      </c>
      <c r="K30" s="89">
        <f>(1/(2*LOG(3.7*$D30/'Cost Estimates'!$U$6*1000)))^2</f>
        <v>1.1152845500629007E-2</v>
      </c>
      <c r="L30" s="30">
        <f t="shared" si="6"/>
        <v>3.5762141051660444E-2</v>
      </c>
      <c r="M30" s="72">
        <f>8*'Cost Estimates'!$U$1/9.81/'Pumping Costs Calculation'!$D30^4/PI()^2*$C30/MAX('Pipeline Pricing'!$A$3:$A$252)</f>
        <v>2.1163220715973087E-3</v>
      </c>
      <c r="N30" s="89">
        <f>(1/(2*LOG(3.7*($D30-0.008)/'Cost Estimates'!$U$7*1000)))^2</f>
        <v>1.4104604303736145E-2</v>
      </c>
      <c r="O30" s="30">
        <f t="shared" si="7"/>
        <v>4.5227099089610888E-2</v>
      </c>
      <c r="P30" s="72">
        <f>8*'Cost Estimates'!$U$1/9.81/'Pumping Costs Calculation'!$D30^4/PI()^2*$C30/MAX('Pipeline Pricing'!$A$3:$A$252)</f>
        <v>2.1163220715973087E-3</v>
      </c>
    </row>
    <row r="31" spans="1:16" s="90" customFormat="1">
      <c r="A31" s="58">
        <v>252</v>
      </c>
      <c r="B31" s="57">
        <v>941.77700000000004</v>
      </c>
      <c r="C31" s="57">
        <v>2</v>
      </c>
      <c r="D31" s="57">
        <v>2.2000000000000002</v>
      </c>
      <c r="E31" s="89">
        <f>(1/(2*LOG(3.7*$D31/'Cost Estimates'!$U$4*1000)))^2</f>
        <v>8.4679866037394684E-3</v>
      </c>
      <c r="F31" s="30">
        <f t="shared" si="4"/>
        <v>2.7153010532551768E-2</v>
      </c>
      <c r="G31" s="72">
        <f>8*'Cost Estimates'!$U$1/9.81/'Pumping Costs Calculation'!$D31^4/PI()^2*$C31/MAX('Pipeline Pricing'!$A$3:$A$252)</f>
        <v>2.1163220715973087E-3</v>
      </c>
      <c r="H31" s="89">
        <f>(1/(2*LOG(3.7*$D31/'Cost Estimates'!$U$5*1000)))^2</f>
        <v>9.4904462912918219E-3</v>
      </c>
      <c r="I31" s="30">
        <f t="shared" si="5"/>
        <v>3.0431577205408632E-2</v>
      </c>
      <c r="J31" s="72">
        <f>8*'Cost Estimates'!$U$1/9.81/'Pumping Costs Calculation'!$D31^4/PI()^2*$C31/MAX('Pipeline Pricing'!$A$3:$A$252)</f>
        <v>2.1163220715973087E-3</v>
      </c>
      <c r="K31" s="89">
        <f>(1/(2*LOG(3.7*$D31/'Cost Estimates'!$U$6*1000)))^2</f>
        <v>1.1152845500629007E-2</v>
      </c>
      <c r="L31" s="30">
        <f t="shared" si="6"/>
        <v>3.5762141051660444E-2</v>
      </c>
      <c r="M31" s="72">
        <f>8*'Cost Estimates'!$U$1/9.81/'Pumping Costs Calculation'!$D31^4/PI()^2*$C31/MAX('Pipeline Pricing'!$A$3:$A$252)</f>
        <v>2.1163220715973087E-3</v>
      </c>
      <c r="N31" s="89">
        <f>(1/(2*LOG(3.7*($D31-0.008)/'Cost Estimates'!$U$7*1000)))^2</f>
        <v>1.4104604303736145E-2</v>
      </c>
      <c r="O31" s="30">
        <f t="shared" si="7"/>
        <v>4.5227099089610888E-2</v>
      </c>
      <c r="P31" s="72">
        <f>8*'Cost Estimates'!$U$1/9.81/'Pumping Costs Calculation'!$D31^4/PI()^2*$C31/MAX('Pipeline Pricing'!$A$3:$A$252)</f>
        <v>2.1163220715973087E-3</v>
      </c>
    </row>
    <row r="32" spans="1:16" s="90" customFormat="1">
      <c r="A32" s="58">
        <v>254</v>
      </c>
      <c r="B32" s="57">
        <v>948.14300000000003</v>
      </c>
      <c r="C32" s="57">
        <v>2</v>
      </c>
      <c r="D32" s="57">
        <v>2.2000000000000002</v>
      </c>
      <c r="E32" s="89">
        <f>(1/(2*LOG(3.7*$D32/'Cost Estimates'!$U$4*1000)))^2</f>
        <v>8.4679866037394684E-3</v>
      </c>
      <c r="F32" s="30">
        <f t="shared" si="4"/>
        <v>2.7153010532551768E-2</v>
      </c>
      <c r="G32" s="72">
        <f>8*'Cost Estimates'!$U$1/9.81/'Pumping Costs Calculation'!$D32^4/PI()^2*$C32/MAX('Pipeline Pricing'!$A$3:$A$252)</f>
        <v>2.1163220715973087E-3</v>
      </c>
      <c r="H32" s="89">
        <f>(1/(2*LOG(3.7*$D32/'Cost Estimates'!$U$5*1000)))^2</f>
        <v>9.4904462912918219E-3</v>
      </c>
      <c r="I32" s="30">
        <f t="shared" si="5"/>
        <v>3.0431577205408632E-2</v>
      </c>
      <c r="J32" s="72">
        <f>8*'Cost Estimates'!$U$1/9.81/'Pumping Costs Calculation'!$D32^4/PI()^2*$C32/MAX('Pipeline Pricing'!$A$3:$A$252)</f>
        <v>2.1163220715973087E-3</v>
      </c>
      <c r="K32" s="89">
        <f>(1/(2*LOG(3.7*$D32/'Cost Estimates'!$U$6*1000)))^2</f>
        <v>1.1152845500629007E-2</v>
      </c>
      <c r="L32" s="30">
        <f t="shared" si="6"/>
        <v>3.5762141051660444E-2</v>
      </c>
      <c r="M32" s="72">
        <f>8*'Cost Estimates'!$U$1/9.81/'Pumping Costs Calculation'!$D32^4/PI()^2*$C32/MAX('Pipeline Pricing'!$A$3:$A$252)</f>
        <v>2.1163220715973087E-3</v>
      </c>
      <c r="N32" s="89">
        <f>(1/(2*LOG(3.7*($D32-0.008)/'Cost Estimates'!$U$7*1000)))^2</f>
        <v>1.4104604303736145E-2</v>
      </c>
      <c r="O32" s="30">
        <f t="shared" si="7"/>
        <v>4.5227099089610888E-2</v>
      </c>
      <c r="P32" s="72">
        <f>8*'Cost Estimates'!$U$1/9.81/'Pumping Costs Calculation'!$D32^4/PI()^2*$C32/MAX('Pipeline Pricing'!$A$3:$A$252)</f>
        <v>2.1163220715973087E-3</v>
      </c>
    </row>
    <row r="33" spans="1:16" s="90" customFormat="1">
      <c r="A33" s="58">
        <v>256</v>
      </c>
      <c r="B33" s="57">
        <v>955.41700000000003</v>
      </c>
      <c r="C33" s="57">
        <v>2</v>
      </c>
      <c r="D33" s="57">
        <v>2.2000000000000002</v>
      </c>
      <c r="E33" s="89">
        <f>(1/(2*LOG(3.7*$D33/'Cost Estimates'!$U$4*1000)))^2</f>
        <v>8.4679866037394684E-3</v>
      </c>
      <c r="F33" s="30">
        <f t="shared" si="4"/>
        <v>2.7153010532551768E-2</v>
      </c>
      <c r="G33" s="72">
        <f>8*'Cost Estimates'!$U$1/9.81/'Pumping Costs Calculation'!$D33^4/PI()^2*$C33/MAX('Pipeline Pricing'!$A$3:$A$252)</f>
        <v>2.1163220715973087E-3</v>
      </c>
      <c r="H33" s="89">
        <f>(1/(2*LOG(3.7*$D33/'Cost Estimates'!$U$5*1000)))^2</f>
        <v>9.4904462912918219E-3</v>
      </c>
      <c r="I33" s="30">
        <f t="shared" si="5"/>
        <v>3.0431577205408632E-2</v>
      </c>
      <c r="J33" s="72">
        <f>8*'Cost Estimates'!$U$1/9.81/'Pumping Costs Calculation'!$D33^4/PI()^2*$C33/MAX('Pipeline Pricing'!$A$3:$A$252)</f>
        <v>2.1163220715973087E-3</v>
      </c>
      <c r="K33" s="89">
        <f>(1/(2*LOG(3.7*$D33/'Cost Estimates'!$U$6*1000)))^2</f>
        <v>1.1152845500629007E-2</v>
      </c>
      <c r="L33" s="30">
        <f t="shared" si="6"/>
        <v>3.5762141051660444E-2</v>
      </c>
      <c r="M33" s="72">
        <f>8*'Cost Estimates'!$U$1/9.81/'Pumping Costs Calculation'!$D33^4/PI()^2*$C33/MAX('Pipeline Pricing'!$A$3:$A$252)</f>
        <v>2.1163220715973087E-3</v>
      </c>
      <c r="N33" s="89">
        <f>(1/(2*LOG(3.7*($D33-0.008)/'Cost Estimates'!$U$7*1000)))^2</f>
        <v>1.4104604303736145E-2</v>
      </c>
      <c r="O33" s="30">
        <f t="shared" si="7"/>
        <v>4.5227099089610888E-2</v>
      </c>
      <c r="P33" s="72">
        <f>8*'Cost Estimates'!$U$1/9.81/'Pumping Costs Calculation'!$D33^4/PI()^2*$C33/MAX('Pipeline Pricing'!$A$3:$A$252)</f>
        <v>2.1163220715973087E-3</v>
      </c>
    </row>
    <row r="34" spans="1:16" s="90" customFormat="1">
      <c r="A34" s="58">
        <v>258</v>
      </c>
      <c r="B34" s="57">
        <v>962.7</v>
      </c>
      <c r="C34" s="57">
        <v>2</v>
      </c>
      <c r="D34" s="57">
        <v>2.2000000000000002</v>
      </c>
      <c r="E34" s="89">
        <f>(1/(2*LOG(3.7*$D34/'Cost Estimates'!$U$4*1000)))^2</f>
        <v>8.4679866037394684E-3</v>
      </c>
      <c r="F34" s="30">
        <f t="shared" si="4"/>
        <v>2.7153010532551768E-2</v>
      </c>
      <c r="G34" s="72">
        <f>8*'Cost Estimates'!$U$1/9.81/'Pumping Costs Calculation'!$D34^4/PI()^2*$C34/MAX('Pipeline Pricing'!$A$3:$A$252)</f>
        <v>2.1163220715973087E-3</v>
      </c>
      <c r="H34" s="89">
        <f>(1/(2*LOG(3.7*$D34/'Cost Estimates'!$U$5*1000)))^2</f>
        <v>9.4904462912918219E-3</v>
      </c>
      <c r="I34" s="30">
        <f t="shared" si="5"/>
        <v>3.0431577205408632E-2</v>
      </c>
      <c r="J34" s="72">
        <f>8*'Cost Estimates'!$U$1/9.81/'Pumping Costs Calculation'!$D34^4/PI()^2*$C34/MAX('Pipeline Pricing'!$A$3:$A$252)</f>
        <v>2.1163220715973087E-3</v>
      </c>
      <c r="K34" s="89">
        <f>(1/(2*LOG(3.7*$D34/'Cost Estimates'!$U$6*1000)))^2</f>
        <v>1.1152845500629007E-2</v>
      </c>
      <c r="L34" s="30">
        <f t="shared" si="6"/>
        <v>3.5762141051660444E-2</v>
      </c>
      <c r="M34" s="72">
        <f>8*'Cost Estimates'!$U$1/9.81/'Pumping Costs Calculation'!$D34^4/PI()^2*$C34/MAX('Pipeline Pricing'!$A$3:$A$252)</f>
        <v>2.1163220715973087E-3</v>
      </c>
      <c r="N34" s="89">
        <f>(1/(2*LOG(3.7*($D34-0.008)/'Cost Estimates'!$U$7*1000)))^2</f>
        <v>1.4104604303736145E-2</v>
      </c>
      <c r="O34" s="30">
        <f t="shared" si="7"/>
        <v>4.5227099089610888E-2</v>
      </c>
      <c r="P34" s="72">
        <f>8*'Cost Estimates'!$U$1/9.81/'Pumping Costs Calculation'!$D34^4/PI()^2*$C34/MAX('Pipeline Pricing'!$A$3:$A$252)</f>
        <v>2.1163220715973087E-3</v>
      </c>
    </row>
    <row r="35" spans="1:16" s="90" customFormat="1">
      <c r="A35" s="58">
        <v>260</v>
      </c>
      <c r="B35" s="57">
        <v>969.28099999999995</v>
      </c>
      <c r="C35" s="57">
        <v>2</v>
      </c>
      <c r="D35" s="57">
        <v>2.2000000000000002</v>
      </c>
      <c r="E35" s="89">
        <f>(1/(2*LOG(3.7*$D35/'Cost Estimates'!$U$4*1000)))^2</f>
        <v>8.4679866037394684E-3</v>
      </c>
      <c r="F35" s="30">
        <f t="shared" si="4"/>
        <v>2.7153010532551768E-2</v>
      </c>
      <c r="G35" s="72">
        <f>8*'Cost Estimates'!$U$1/9.81/'Pumping Costs Calculation'!$D35^4/PI()^2*$C35/MAX('Pipeline Pricing'!$A$3:$A$252)</f>
        <v>2.1163220715973087E-3</v>
      </c>
      <c r="H35" s="89">
        <f>(1/(2*LOG(3.7*$D35/'Cost Estimates'!$U$5*1000)))^2</f>
        <v>9.4904462912918219E-3</v>
      </c>
      <c r="I35" s="30">
        <f t="shared" si="5"/>
        <v>3.0431577205408632E-2</v>
      </c>
      <c r="J35" s="72">
        <f>8*'Cost Estimates'!$U$1/9.81/'Pumping Costs Calculation'!$D35^4/PI()^2*$C35/MAX('Pipeline Pricing'!$A$3:$A$252)</f>
        <v>2.1163220715973087E-3</v>
      </c>
      <c r="K35" s="89">
        <f>(1/(2*LOG(3.7*$D35/'Cost Estimates'!$U$6*1000)))^2</f>
        <v>1.1152845500629007E-2</v>
      </c>
      <c r="L35" s="30">
        <f t="shared" si="6"/>
        <v>3.5762141051660444E-2</v>
      </c>
      <c r="M35" s="72">
        <f>8*'Cost Estimates'!$U$1/9.81/'Pumping Costs Calculation'!$D35^4/PI()^2*$C35/MAX('Pipeline Pricing'!$A$3:$A$252)</f>
        <v>2.1163220715973087E-3</v>
      </c>
      <c r="N35" s="89">
        <f>(1/(2*LOG(3.7*($D35-0.008)/'Cost Estimates'!$U$7*1000)))^2</f>
        <v>1.4104604303736145E-2</v>
      </c>
      <c r="O35" s="30">
        <f t="shared" si="7"/>
        <v>4.5227099089610888E-2</v>
      </c>
      <c r="P35" s="72">
        <f>8*'Cost Estimates'!$U$1/9.81/'Pumping Costs Calculation'!$D35^4/PI()^2*$C35/MAX('Pipeline Pricing'!$A$3:$A$252)</f>
        <v>2.1163220715973087E-3</v>
      </c>
    </row>
    <row r="36" spans="1:16" s="90" customFormat="1">
      <c r="A36" s="58">
        <v>262</v>
      </c>
      <c r="B36" s="57">
        <v>980.28399999999999</v>
      </c>
      <c r="C36" s="57">
        <v>2</v>
      </c>
      <c r="D36" s="57">
        <v>2.2000000000000002</v>
      </c>
      <c r="E36" s="89">
        <f>(1/(2*LOG(3.7*$D36/'Cost Estimates'!$U$4*1000)))^2</f>
        <v>8.4679866037394684E-3</v>
      </c>
      <c r="F36" s="30">
        <f t="shared" si="4"/>
        <v>2.7153010532551768E-2</v>
      </c>
      <c r="G36" s="72">
        <f>8*'Cost Estimates'!$U$1/9.81/'Pumping Costs Calculation'!$D36^4/PI()^2*$C36/MAX('Pipeline Pricing'!$A$3:$A$252)</f>
        <v>2.1163220715973087E-3</v>
      </c>
      <c r="H36" s="89">
        <f>(1/(2*LOG(3.7*$D36/'Cost Estimates'!$U$5*1000)))^2</f>
        <v>9.4904462912918219E-3</v>
      </c>
      <c r="I36" s="30">
        <f t="shared" si="5"/>
        <v>3.0431577205408632E-2</v>
      </c>
      <c r="J36" s="72">
        <f>8*'Cost Estimates'!$U$1/9.81/'Pumping Costs Calculation'!$D36^4/PI()^2*$C36/MAX('Pipeline Pricing'!$A$3:$A$252)</f>
        <v>2.1163220715973087E-3</v>
      </c>
      <c r="K36" s="89">
        <f>(1/(2*LOG(3.7*$D36/'Cost Estimates'!$U$6*1000)))^2</f>
        <v>1.1152845500629007E-2</v>
      </c>
      <c r="L36" s="30">
        <f t="shared" si="6"/>
        <v>3.5762141051660444E-2</v>
      </c>
      <c r="M36" s="72">
        <f>8*'Cost Estimates'!$U$1/9.81/'Pumping Costs Calculation'!$D36^4/PI()^2*$C36/MAX('Pipeline Pricing'!$A$3:$A$252)</f>
        <v>2.1163220715973087E-3</v>
      </c>
      <c r="N36" s="89">
        <f>(1/(2*LOG(3.7*($D36-0.008)/'Cost Estimates'!$U$7*1000)))^2</f>
        <v>1.4104604303736145E-2</v>
      </c>
      <c r="O36" s="30">
        <f t="shared" si="7"/>
        <v>4.5227099089610888E-2</v>
      </c>
      <c r="P36" s="72">
        <f>8*'Cost Estimates'!$U$1/9.81/'Pumping Costs Calculation'!$D36^4/PI()^2*$C36/MAX('Pipeline Pricing'!$A$3:$A$252)</f>
        <v>2.1163220715973087E-3</v>
      </c>
    </row>
    <row r="37" spans="1:16" s="90" customFormat="1">
      <c r="A37" s="58">
        <v>264</v>
      </c>
      <c r="B37" s="57">
        <v>986.55100000000004</v>
      </c>
      <c r="C37" s="57">
        <v>2</v>
      </c>
      <c r="D37" s="57">
        <v>2.2000000000000002</v>
      </c>
      <c r="E37" s="89">
        <f>(1/(2*LOG(3.7*$D37/'Cost Estimates'!$U$4*1000)))^2</f>
        <v>8.4679866037394684E-3</v>
      </c>
      <c r="F37" s="30">
        <f t="shared" si="4"/>
        <v>2.7153010532551768E-2</v>
      </c>
      <c r="G37" s="72">
        <f>8*'Cost Estimates'!$U$1/9.81/'Pumping Costs Calculation'!$D37^4/PI()^2*$C37/MAX('Pipeline Pricing'!$A$3:$A$252)</f>
        <v>2.1163220715973087E-3</v>
      </c>
      <c r="H37" s="89">
        <f>(1/(2*LOG(3.7*$D37/'Cost Estimates'!$U$5*1000)))^2</f>
        <v>9.4904462912918219E-3</v>
      </c>
      <c r="I37" s="30">
        <f t="shared" si="5"/>
        <v>3.0431577205408632E-2</v>
      </c>
      <c r="J37" s="72">
        <f>8*'Cost Estimates'!$U$1/9.81/'Pumping Costs Calculation'!$D37^4/PI()^2*$C37/MAX('Pipeline Pricing'!$A$3:$A$252)</f>
        <v>2.1163220715973087E-3</v>
      </c>
      <c r="K37" s="89">
        <f>(1/(2*LOG(3.7*$D37/'Cost Estimates'!$U$6*1000)))^2</f>
        <v>1.1152845500629007E-2</v>
      </c>
      <c r="L37" s="30">
        <f t="shared" si="6"/>
        <v>3.5762141051660444E-2</v>
      </c>
      <c r="M37" s="72">
        <f>8*'Cost Estimates'!$U$1/9.81/'Pumping Costs Calculation'!$D37^4/PI()^2*$C37/MAX('Pipeline Pricing'!$A$3:$A$252)</f>
        <v>2.1163220715973087E-3</v>
      </c>
      <c r="N37" s="89">
        <f>(1/(2*LOG(3.7*($D37-0.008)/'Cost Estimates'!$U$7*1000)))^2</f>
        <v>1.4104604303736145E-2</v>
      </c>
      <c r="O37" s="30">
        <f t="shared" si="7"/>
        <v>4.5227099089610888E-2</v>
      </c>
      <c r="P37" s="72">
        <f>8*'Cost Estimates'!$U$1/9.81/'Pumping Costs Calculation'!$D37^4/PI()^2*$C37/MAX('Pipeline Pricing'!$A$3:$A$252)</f>
        <v>2.1163220715973087E-3</v>
      </c>
    </row>
    <row r="38" spans="1:16" s="90" customFormat="1">
      <c r="A38" s="58">
        <v>266</v>
      </c>
      <c r="B38" s="57">
        <v>989.19799999999998</v>
      </c>
      <c r="C38" s="57">
        <v>2</v>
      </c>
      <c r="D38" s="57">
        <v>2.2000000000000002</v>
      </c>
      <c r="E38" s="89">
        <f>(1/(2*LOG(3.7*$D38/'Cost Estimates'!$U$4*1000)))^2</f>
        <v>8.4679866037394684E-3</v>
      </c>
      <c r="F38" s="30">
        <f t="shared" si="4"/>
        <v>2.7153010532551768E-2</v>
      </c>
      <c r="G38" s="72">
        <f>8*'Cost Estimates'!$U$1/9.81/'Pumping Costs Calculation'!$D38^4/PI()^2*$C38/MAX('Pipeline Pricing'!$A$3:$A$252)</f>
        <v>2.1163220715973087E-3</v>
      </c>
      <c r="H38" s="89">
        <f>(1/(2*LOG(3.7*$D38/'Cost Estimates'!$U$5*1000)))^2</f>
        <v>9.4904462912918219E-3</v>
      </c>
      <c r="I38" s="30">
        <f t="shared" si="5"/>
        <v>3.0431577205408632E-2</v>
      </c>
      <c r="J38" s="72">
        <f>8*'Cost Estimates'!$U$1/9.81/'Pumping Costs Calculation'!$D38^4/PI()^2*$C38/MAX('Pipeline Pricing'!$A$3:$A$252)</f>
        <v>2.1163220715973087E-3</v>
      </c>
      <c r="K38" s="89">
        <f>(1/(2*LOG(3.7*$D38/'Cost Estimates'!$U$6*1000)))^2</f>
        <v>1.1152845500629007E-2</v>
      </c>
      <c r="L38" s="30">
        <f t="shared" si="6"/>
        <v>3.5762141051660444E-2</v>
      </c>
      <c r="M38" s="72">
        <f>8*'Cost Estimates'!$U$1/9.81/'Pumping Costs Calculation'!$D38^4/PI()^2*$C38/MAX('Pipeline Pricing'!$A$3:$A$252)</f>
        <v>2.1163220715973087E-3</v>
      </c>
      <c r="N38" s="89">
        <f>(1/(2*LOG(3.7*($D38-0.008)/'Cost Estimates'!$U$7*1000)))^2</f>
        <v>1.4104604303736145E-2</v>
      </c>
      <c r="O38" s="30">
        <f t="shared" si="7"/>
        <v>4.5227099089610888E-2</v>
      </c>
      <c r="P38" s="72">
        <f>8*'Cost Estimates'!$U$1/9.81/'Pumping Costs Calculation'!$D38^4/PI()^2*$C38/MAX('Pipeline Pricing'!$A$3:$A$252)</f>
        <v>2.1163220715973087E-3</v>
      </c>
    </row>
    <row r="39" spans="1:16" s="90" customFormat="1">
      <c r="A39" s="58">
        <v>268</v>
      </c>
      <c r="B39" s="57">
        <v>994.39</v>
      </c>
      <c r="C39" s="57">
        <v>2</v>
      </c>
      <c r="D39" s="57">
        <v>2.2000000000000002</v>
      </c>
      <c r="E39" s="89">
        <f>(1/(2*LOG(3.7*$D39/'Cost Estimates'!$U$4*1000)))^2</f>
        <v>8.4679866037394684E-3</v>
      </c>
      <c r="F39" s="30">
        <f t="shared" si="4"/>
        <v>2.7153010532551768E-2</v>
      </c>
      <c r="G39" s="72">
        <f>8*'Cost Estimates'!$U$1/9.81/'Pumping Costs Calculation'!$D39^4/PI()^2*$C39/MAX('Pipeline Pricing'!$A$3:$A$252)</f>
        <v>2.1163220715973087E-3</v>
      </c>
      <c r="H39" s="89">
        <f>(1/(2*LOG(3.7*$D39/'Cost Estimates'!$U$5*1000)))^2</f>
        <v>9.4904462912918219E-3</v>
      </c>
      <c r="I39" s="30">
        <f t="shared" si="5"/>
        <v>3.0431577205408632E-2</v>
      </c>
      <c r="J39" s="72">
        <f>8*'Cost Estimates'!$U$1/9.81/'Pumping Costs Calculation'!$D39^4/PI()^2*$C39/MAX('Pipeline Pricing'!$A$3:$A$252)</f>
        <v>2.1163220715973087E-3</v>
      </c>
      <c r="K39" s="89">
        <f>(1/(2*LOG(3.7*$D39/'Cost Estimates'!$U$6*1000)))^2</f>
        <v>1.1152845500629007E-2</v>
      </c>
      <c r="L39" s="30">
        <f t="shared" si="6"/>
        <v>3.5762141051660444E-2</v>
      </c>
      <c r="M39" s="72">
        <f>8*'Cost Estimates'!$U$1/9.81/'Pumping Costs Calculation'!$D39^4/PI()^2*$C39/MAX('Pipeline Pricing'!$A$3:$A$252)</f>
        <v>2.1163220715973087E-3</v>
      </c>
      <c r="N39" s="89">
        <f>(1/(2*LOG(3.7*($D39-0.008)/'Cost Estimates'!$U$7*1000)))^2</f>
        <v>1.4104604303736145E-2</v>
      </c>
      <c r="O39" s="30">
        <f t="shared" si="7"/>
        <v>4.5227099089610888E-2</v>
      </c>
      <c r="P39" s="72">
        <f>8*'Cost Estimates'!$U$1/9.81/'Pumping Costs Calculation'!$D39^4/PI()^2*$C39/MAX('Pipeline Pricing'!$A$3:$A$252)</f>
        <v>2.1163220715973087E-3</v>
      </c>
    </row>
    <row r="40" spans="1:16" s="90" customFormat="1">
      <c r="A40" s="58">
        <v>270</v>
      </c>
      <c r="B40" s="57">
        <v>999.91700000000003</v>
      </c>
      <c r="C40" s="57">
        <v>2</v>
      </c>
      <c r="D40" s="57">
        <v>2.2000000000000002</v>
      </c>
      <c r="E40" s="89">
        <f>(1/(2*LOG(3.7*$D40/'Cost Estimates'!$U$4*1000)))^2</f>
        <v>8.4679866037394684E-3</v>
      </c>
      <c r="F40" s="30">
        <f t="shared" si="4"/>
        <v>2.7153010532551768E-2</v>
      </c>
      <c r="G40" s="72">
        <f>8*'Cost Estimates'!$U$1/9.81/'Pumping Costs Calculation'!$D40^4/PI()^2*$C40/MAX('Pipeline Pricing'!$A$3:$A$252)</f>
        <v>2.1163220715973087E-3</v>
      </c>
      <c r="H40" s="89">
        <f>(1/(2*LOG(3.7*$D40/'Cost Estimates'!$U$5*1000)))^2</f>
        <v>9.4904462912918219E-3</v>
      </c>
      <c r="I40" s="30">
        <f t="shared" si="5"/>
        <v>3.0431577205408632E-2</v>
      </c>
      <c r="J40" s="72">
        <f>8*'Cost Estimates'!$U$1/9.81/'Pumping Costs Calculation'!$D40^4/PI()^2*$C40/MAX('Pipeline Pricing'!$A$3:$A$252)</f>
        <v>2.1163220715973087E-3</v>
      </c>
      <c r="K40" s="89">
        <f>(1/(2*LOG(3.7*$D40/'Cost Estimates'!$U$6*1000)))^2</f>
        <v>1.1152845500629007E-2</v>
      </c>
      <c r="L40" s="30">
        <f t="shared" si="6"/>
        <v>3.5762141051660444E-2</v>
      </c>
      <c r="M40" s="72">
        <f>8*'Cost Estimates'!$U$1/9.81/'Pumping Costs Calculation'!$D40^4/PI()^2*$C40/MAX('Pipeline Pricing'!$A$3:$A$252)</f>
        <v>2.1163220715973087E-3</v>
      </c>
      <c r="N40" s="89">
        <f>(1/(2*LOG(3.7*($D40-0.008)/'Cost Estimates'!$U$7*1000)))^2</f>
        <v>1.4104604303736145E-2</v>
      </c>
      <c r="O40" s="30">
        <f t="shared" si="7"/>
        <v>4.5227099089610888E-2</v>
      </c>
      <c r="P40" s="72">
        <f>8*'Cost Estimates'!$U$1/9.81/'Pumping Costs Calculation'!$D40^4/PI()^2*$C40/MAX('Pipeline Pricing'!$A$3:$A$252)</f>
        <v>2.1163220715973087E-3</v>
      </c>
    </row>
    <row r="41" spans="1:16" s="90" customFormat="1">
      <c r="A41" s="58">
        <v>272</v>
      </c>
      <c r="B41" s="57">
        <v>1004.623</v>
      </c>
      <c r="C41" s="57">
        <v>2</v>
      </c>
      <c r="D41" s="57">
        <v>2.2000000000000002</v>
      </c>
      <c r="E41" s="89">
        <f>(1/(2*LOG(3.7*$D41/'Cost Estimates'!$U$4*1000)))^2</f>
        <v>8.4679866037394684E-3</v>
      </c>
      <c r="F41" s="30">
        <f t="shared" si="4"/>
        <v>2.7153010532551768E-2</v>
      </c>
      <c r="G41" s="72">
        <f>8*'Cost Estimates'!$U$1/9.81/'Pumping Costs Calculation'!$D41^4/PI()^2*$C41/MAX('Pipeline Pricing'!$A$3:$A$252)</f>
        <v>2.1163220715973087E-3</v>
      </c>
      <c r="H41" s="89">
        <f>(1/(2*LOG(3.7*$D41/'Cost Estimates'!$U$5*1000)))^2</f>
        <v>9.4904462912918219E-3</v>
      </c>
      <c r="I41" s="30">
        <f t="shared" si="5"/>
        <v>3.0431577205408632E-2</v>
      </c>
      <c r="J41" s="72">
        <f>8*'Cost Estimates'!$U$1/9.81/'Pumping Costs Calculation'!$D41^4/PI()^2*$C41/MAX('Pipeline Pricing'!$A$3:$A$252)</f>
        <v>2.1163220715973087E-3</v>
      </c>
      <c r="K41" s="89">
        <f>(1/(2*LOG(3.7*$D41/'Cost Estimates'!$U$6*1000)))^2</f>
        <v>1.1152845500629007E-2</v>
      </c>
      <c r="L41" s="30">
        <f t="shared" si="6"/>
        <v>3.5762141051660444E-2</v>
      </c>
      <c r="M41" s="72">
        <f>8*'Cost Estimates'!$U$1/9.81/'Pumping Costs Calculation'!$D41^4/PI()^2*$C41/MAX('Pipeline Pricing'!$A$3:$A$252)</f>
        <v>2.1163220715973087E-3</v>
      </c>
      <c r="N41" s="89">
        <f>(1/(2*LOG(3.7*($D41-0.008)/'Cost Estimates'!$U$7*1000)))^2</f>
        <v>1.4104604303736145E-2</v>
      </c>
      <c r="O41" s="30">
        <f t="shared" si="7"/>
        <v>4.5227099089610888E-2</v>
      </c>
      <c r="P41" s="72">
        <f>8*'Cost Estimates'!$U$1/9.81/'Pumping Costs Calculation'!$D41^4/PI()^2*$C41/MAX('Pipeline Pricing'!$A$3:$A$252)</f>
        <v>2.1163220715973087E-3</v>
      </c>
    </row>
    <row r="42" spans="1:16">
      <c r="A42" s="58">
        <v>274</v>
      </c>
      <c r="B42" s="57">
        <v>1008.819</v>
      </c>
      <c r="C42" s="57">
        <v>2</v>
      </c>
      <c r="D42" s="57">
        <v>2.2000000000000002</v>
      </c>
      <c r="E42" s="76">
        <f>(1/(2*LOG(3.7*$D42/'Cost Estimates'!$U$4*1000)))^2</f>
        <v>8.4679866037394684E-3</v>
      </c>
      <c r="F42" s="30">
        <f t="shared" ref="F42:F98" si="8">8*E42*$C42*1000/9.81/$D42^5/PI()^2</f>
        <v>2.7153010532551768E-2</v>
      </c>
      <c r="G42" s="72">
        <f>8*'Cost Estimates'!$U$1/9.81/'Pumping Costs Calculation'!$D42^4/PI()^2*$C42/MAX('Pipeline Pricing'!$A$3:$A$252)</f>
        <v>2.1163220715973087E-3</v>
      </c>
      <c r="H42" s="76">
        <f>(1/(2*LOG(3.7*$D42/'Cost Estimates'!$U$5*1000)))^2</f>
        <v>9.4904462912918219E-3</v>
      </c>
      <c r="I42" s="30">
        <f t="shared" ref="I42:I98" si="9">8*H42*$C42*1000/9.81/$D42^5/PI()^2</f>
        <v>3.0431577205408632E-2</v>
      </c>
      <c r="J42" s="72">
        <f>8*'Cost Estimates'!$U$1/9.81/'Pumping Costs Calculation'!$D42^4/PI()^2*$C42/MAX('Pipeline Pricing'!$A$3:$A$252)</f>
        <v>2.1163220715973087E-3</v>
      </c>
      <c r="K42" s="76">
        <f>(1/(2*LOG(3.7*$D42/'Cost Estimates'!$U$6*1000)))^2</f>
        <v>1.1152845500629007E-2</v>
      </c>
      <c r="L42" s="30">
        <f t="shared" ref="L42:L98" si="10">8*K42*$C42*1000/9.81/$D42^5/PI()^2</f>
        <v>3.5762141051660444E-2</v>
      </c>
      <c r="M42" s="72">
        <f>8*'Cost Estimates'!$U$1/9.81/'Pumping Costs Calculation'!$D42^4/PI()^2*$C42/MAX('Pipeline Pricing'!$A$3:$A$252)</f>
        <v>2.1163220715973087E-3</v>
      </c>
      <c r="N42" s="76">
        <f>(1/(2*LOG(3.7*($D42-0.008)/'Cost Estimates'!$U$7*1000)))^2</f>
        <v>1.4104604303736145E-2</v>
      </c>
      <c r="O42" s="30">
        <f t="shared" ref="O42:O98" si="11">8*N42*$C42*1000/9.81/$D42^5/PI()^2</f>
        <v>4.5227099089610888E-2</v>
      </c>
      <c r="P42" s="72">
        <f>8*'Cost Estimates'!$U$1/9.81/'Pumping Costs Calculation'!$D42^4/PI()^2*$C42/MAX('Pipeline Pricing'!$A$3:$A$252)</f>
        <v>2.1163220715973087E-3</v>
      </c>
    </row>
    <row r="43" spans="1:16">
      <c r="A43" s="58">
        <v>276</v>
      </c>
      <c r="B43" s="57">
        <v>1007.8339999999999</v>
      </c>
      <c r="C43" s="57">
        <v>2</v>
      </c>
      <c r="D43" s="57">
        <v>2.2000000000000002</v>
      </c>
      <c r="E43" s="76">
        <f>(1/(2*LOG(3.7*$D43/'Cost Estimates'!$U$4*1000)))^2</f>
        <v>8.4679866037394684E-3</v>
      </c>
      <c r="F43" s="30">
        <f t="shared" si="8"/>
        <v>2.7153010532551768E-2</v>
      </c>
      <c r="G43" s="72">
        <f>8*'Cost Estimates'!$U$1/9.81/'Pumping Costs Calculation'!$D43^4/PI()^2*$C43/MAX('Pipeline Pricing'!$A$3:$A$252)</f>
        <v>2.1163220715973087E-3</v>
      </c>
      <c r="H43" s="76">
        <f>(1/(2*LOG(3.7*$D43/'Cost Estimates'!$U$5*1000)))^2</f>
        <v>9.4904462912918219E-3</v>
      </c>
      <c r="I43" s="30">
        <f t="shared" si="9"/>
        <v>3.0431577205408632E-2</v>
      </c>
      <c r="J43" s="72">
        <f>8*'Cost Estimates'!$U$1/9.81/'Pumping Costs Calculation'!$D43^4/PI()^2*$C43/MAX('Pipeline Pricing'!$A$3:$A$252)</f>
        <v>2.1163220715973087E-3</v>
      </c>
      <c r="K43" s="76">
        <f>(1/(2*LOG(3.7*$D43/'Cost Estimates'!$U$6*1000)))^2</f>
        <v>1.1152845500629007E-2</v>
      </c>
      <c r="L43" s="30">
        <f t="shared" si="10"/>
        <v>3.5762141051660444E-2</v>
      </c>
      <c r="M43" s="72">
        <f>8*'Cost Estimates'!$U$1/9.81/'Pumping Costs Calculation'!$D43^4/PI()^2*$C43/MAX('Pipeline Pricing'!$A$3:$A$252)</f>
        <v>2.1163220715973087E-3</v>
      </c>
      <c r="N43" s="76">
        <f>(1/(2*LOG(3.7*($D43-0.008)/'Cost Estimates'!$U$7*1000)))^2</f>
        <v>1.4104604303736145E-2</v>
      </c>
      <c r="O43" s="30">
        <f t="shared" si="11"/>
        <v>4.5227099089610888E-2</v>
      </c>
      <c r="P43" s="72">
        <f>8*'Cost Estimates'!$U$1/9.81/'Pumping Costs Calculation'!$D43^4/PI()^2*$C43/MAX('Pipeline Pricing'!$A$3:$A$252)</f>
        <v>2.1163220715973087E-3</v>
      </c>
    </row>
    <row r="44" spans="1:16">
      <c r="A44" s="58">
        <v>278</v>
      </c>
      <c r="B44" s="57">
        <v>1005.626</v>
      </c>
      <c r="C44" s="57">
        <v>2</v>
      </c>
      <c r="D44" s="57">
        <v>2.2000000000000002</v>
      </c>
      <c r="E44" s="76">
        <f>(1/(2*LOG(3.7*$D44/'Cost Estimates'!$U$4*1000)))^2</f>
        <v>8.4679866037394684E-3</v>
      </c>
      <c r="F44" s="30">
        <f t="shared" si="8"/>
        <v>2.7153010532551768E-2</v>
      </c>
      <c r="G44" s="72">
        <f>8*'Cost Estimates'!$U$1/9.81/'Pumping Costs Calculation'!$D44^4/PI()^2*$C44/MAX('Pipeline Pricing'!$A$3:$A$252)</f>
        <v>2.1163220715973087E-3</v>
      </c>
      <c r="H44" s="76">
        <f>(1/(2*LOG(3.7*$D44/'Cost Estimates'!$U$5*1000)))^2</f>
        <v>9.4904462912918219E-3</v>
      </c>
      <c r="I44" s="30">
        <f t="shared" si="9"/>
        <v>3.0431577205408632E-2</v>
      </c>
      <c r="J44" s="72">
        <f>8*'Cost Estimates'!$U$1/9.81/'Pumping Costs Calculation'!$D44^4/PI()^2*$C44/MAX('Pipeline Pricing'!$A$3:$A$252)</f>
        <v>2.1163220715973087E-3</v>
      </c>
      <c r="K44" s="76">
        <f>(1/(2*LOG(3.7*$D44/'Cost Estimates'!$U$6*1000)))^2</f>
        <v>1.1152845500629007E-2</v>
      </c>
      <c r="L44" s="30">
        <f t="shared" si="10"/>
        <v>3.5762141051660444E-2</v>
      </c>
      <c r="M44" s="72">
        <f>8*'Cost Estimates'!$U$1/9.81/'Pumping Costs Calculation'!$D44^4/PI()^2*$C44/MAX('Pipeline Pricing'!$A$3:$A$252)</f>
        <v>2.1163220715973087E-3</v>
      </c>
      <c r="N44" s="76">
        <f>(1/(2*LOG(3.7*($D44-0.008)/'Cost Estimates'!$U$7*1000)))^2</f>
        <v>1.4104604303736145E-2</v>
      </c>
      <c r="O44" s="30">
        <f t="shared" si="11"/>
        <v>4.5227099089610888E-2</v>
      </c>
      <c r="P44" s="72">
        <f>8*'Cost Estimates'!$U$1/9.81/'Pumping Costs Calculation'!$D44^4/PI()^2*$C44/MAX('Pipeline Pricing'!$A$3:$A$252)</f>
        <v>2.1163220715973087E-3</v>
      </c>
    </row>
    <row r="45" spans="1:16">
      <c r="A45" s="58">
        <v>280</v>
      </c>
      <c r="B45" s="57">
        <v>1001.623</v>
      </c>
      <c r="C45" s="57">
        <v>2</v>
      </c>
      <c r="D45" s="57">
        <v>2.2000000000000002</v>
      </c>
      <c r="E45" s="76">
        <f>(1/(2*LOG(3.7*$D45/'Cost Estimates'!$U$4*1000)))^2</f>
        <v>8.4679866037394684E-3</v>
      </c>
      <c r="F45" s="30">
        <f t="shared" si="8"/>
        <v>2.7153010532551768E-2</v>
      </c>
      <c r="G45" s="72">
        <f>8*'Cost Estimates'!$U$1/9.81/'Pumping Costs Calculation'!$D45^4/PI()^2*$C45/MAX('Pipeline Pricing'!$A$3:$A$252)</f>
        <v>2.1163220715973087E-3</v>
      </c>
      <c r="H45" s="76">
        <f>(1/(2*LOG(3.7*$D45/'Cost Estimates'!$U$5*1000)))^2</f>
        <v>9.4904462912918219E-3</v>
      </c>
      <c r="I45" s="30">
        <f t="shared" si="9"/>
        <v>3.0431577205408632E-2</v>
      </c>
      <c r="J45" s="72">
        <f>8*'Cost Estimates'!$U$1/9.81/'Pumping Costs Calculation'!$D45^4/PI()^2*$C45/MAX('Pipeline Pricing'!$A$3:$A$252)</f>
        <v>2.1163220715973087E-3</v>
      </c>
      <c r="K45" s="76">
        <f>(1/(2*LOG(3.7*$D45/'Cost Estimates'!$U$6*1000)))^2</f>
        <v>1.1152845500629007E-2</v>
      </c>
      <c r="L45" s="30">
        <f t="shared" si="10"/>
        <v>3.5762141051660444E-2</v>
      </c>
      <c r="M45" s="72">
        <f>8*'Cost Estimates'!$U$1/9.81/'Pumping Costs Calculation'!$D45^4/PI()^2*$C45/MAX('Pipeline Pricing'!$A$3:$A$252)</f>
        <v>2.1163220715973087E-3</v>
      </c>
      <c r="N45" s="76">
        <f>(1/(2*LOG(3.7*($D45-0.008)/'Cost Estimates'!$U$7*1000)))^2</f>
        <v>1.4104604303736145E-2</v>
      </c>
      <c r="O45" s="30">
        <f t="shared" si="11"/>
        <v>4.5227099089610888E-2</v>
      </c>
      <c r="P45" s="72">
        <f>8*'Cost Estimates'!$U$1/9.81/'Pumping Costs Calculation'!$D45^4/PI()^2*$C45/MAX('Pipeline Pricing'!$A$3:$A$252)</f>
        <v>2.1163220715973087E-3</v>
      </c>
    </row>
    <row r="46" spans="1:16">
      <c r="A46" s="58">
        <v>282</v>
      </c>
      <c r="B46" s="57">
        <v>1004.052</v>
      </c>
      <c r="C46" s="57">
        <v>2</v>
      </c>
      <c r="D46" s="57">
        <v>2.2000000000000002</v>
      </c>
      <c r="E46" s="76">
        <f>(1/(2*LOG(3.7*$D46/'Cost Estimates'!$U$4*1000)))^2</f>
        <v>8.4679866037394684E-3</v>
      </c>
      <c r="F46" s="30">
        <f t="shared" si="8"/>
        <v>2.7153010532551768E-2</v>
      </c>
      <c r="G46" s="72">
        <f>8*'Cost Estimates'!$U$1/9.81/'Pumping Costs Calculation'!$D46^4/PI()^2*$C46/MAX('Pipeline Pricing'!$A$3:$A$252)</f>
        <v>2.1163220715973087E-3</v>
      </c>
      <c r="H46" s="76">
        <f>(1/(2*LOG(3.7*$D46/'Cost Estimates'!$U$5*1000)))^2</f>
        <v>9.4904462912918219E-3</v>
      </c>
      <c r="I46" s="30">
        <f t="shared" si="9"/>
        <v>3.0431577205408632E-2</v>
      </c>
      <c r="J46" s="72">
        <f>8*'Cost Estimates'!$U$1/9.81/'Pumping Costs Calculation'!$D46^4/PI()^2*$C46/MAX('Pipeline Pricing'!$A$3:$A$252)</f>
        <v>2.1163220715973087E-3</v>
      </c>
      <c r="K46" s="76">
        <f>(1/(2*LOG(3.7*$D46/'Cost Estimates'!$U$6*1000)))^2</f>
        <v>1.1152845500629007E-2</v>
      </c>
      <c r="L46" s="30">
        <f t="shared" si="10"/>
        <v>3.5762141051660444E-2</v>
      </c>
      <c r="M46" s="72">
        <f>8*'Cost Estimates'!$U$1/9.81/'Pumping Costs Calculation'!$D46^4/PI()^2*$C46/MAX('Pipeline Pricing'!$A$3:$A$252)</f>
        <v>2.1163220715973087E-3</v>
      </c>
      <c r="N46" s="76">
        <f>(1/(2*LOG(3.7*($D46-0.008)/'Cost Estimates'!$U$7*1000)))^2</f>
        <v>1.4104604303736145E-2</v>
      </c>
      <c r="O46" s="30">
        <f t="shared" si="11"/>
        <v>4.5227099089610888E-2</v>
      </c>
      <c r="P46" s="72">
        <f>8*'Cost Estimates'!$U$1/9.81/'Pumping Costs Calculation'!$D46^4/PI()^2*$C46/MAX('Pipeline Pricing'!$A$3:$A$252)</f>
        <v>2.1163220715973087E-3</v>
      </c>
    </row>
    <row r="47" spans="1:16">
      <c r="A47" s="58">
        <v>284</v>
      </c>
      <c r="B47" s="57">
        <v>1010.797</v>
      </c>
      <c r="C47" s="57">
        <v>2</v>
      </c>
      <c r="D47" s="57">
        <v>2.2000000000000002</v>
      </c>
      <c r="E47" s="76">
        <f>(1/(2*LOG(3.7*$D47/'Cost Estimates'!$U$4*1000)))^2</f>
        <v>8.4679866037394684E-3</v>
      </c>
      <c r="F47" s="30">
        <f t="shared" si="8"/>
        <v>2.7153010532551768E-2</v>
      </c>
      <c r="G47" s="72">
        <f>8*'Cost Estimates'!$U$1/9.81/'Pumping Costs Calculation'!$D47^4/PI()^2*$C47/MAX('Pipeline Pricing'!$A$3:$A$252)</f>
        <v>2.1163220715973087E-3</v>
      </c>
      <c r="H47" s="76">
        <f>(1/(2*LOG(3.7*$D47/'Cost Estimates'!$U$5*1000)))^2</f>
        <v>9.4904462912918219E-3</v>
      </c>
      <c r="I47" s="30">
        <f t="shared" si="9"/>
        <v>3.0431577205408632E-2</v>
      </c>
      <c r="J47" s="72">
        <f>8*'Cost Estimates'!$U$1/9.81/'Pumping Costs Calculation'!$D47^4/PI()^2*$C47/MAX('Pipeline Pricing'!$A$3:$A$252)</f>
        <v>2.1163220715973087E-3</v>
      </c>
      <c r="K47" s="76">
        <f>(1/(2*LOG(3.7*$D47/'Cost Estimates'!$U$6*1000)))^2</f>
        <v>1.1152845500629007E-2</v>
      </c>
      <c r="L47" s="30">
        <f t="shared" si="10"/>
        <v>3.5762141051660444E-2</v>
      </c>
      <c r="M47" s="72">
        <f>8*'Cost Estimates'!$U$1/9.81/'Pumping Costs Calculation'!$D47^4/PI()^2*$C47/MAX('Pipeline Pricing'!$A$3:$A$252)</f>
        <v>2.1163220715973087E-3</v>
      </c>
      <c r="N47" s="76">
        <f>(1/(2*LOG(3.7*($D47-0.008)/'Cost Estimates'!$U$7*1000)))^2</f>
        <v>1.4104604303736145E-2</v>
      </c>
      <c r="O47" s="30">
        <f t="shared" si="11"/>
        <v>4.5227099089610888E-2</v>
      </c>
      <c r="P47" s="72">
        <f>8*'Cost Estimates'!$U$1/9.81/'Pumping Costs Calculation'!$D47^4/PI()^2*$C47/MAX('Pipeline Pricing'!$A$3:$A$252)</f>
        <v>2.1163220715973087E-3</v>
      </c>
    </row>
    <row r="48" spans="1:16">
      <c r="A48" s="58">
        <v>286</v>
      </c>
      <c r="B48" s="57">
        <v>1014.67</v>
      </c>
      <c r="C48" s="57">
        <v>2</v>
      </c>
      <c r="D48" s="57">
        <v>2.2000000000000002</v>
      </c>
      <c r="E48" s="76">
        <f>(1/(2*LOG(3.7*$D48/'Cost Estimates'!$U$4*1000)))^2</f>
        <v>8.4679866037394684E-3</v>
      </c>
      <c r="F48" s="30">
        <f t="shared" si="8"/>
        <v>2.7153010532551768E-2</v>
      </c>
      <c r="G48" s="72">
        <f>8*'Cost Estimates'!$U$1/9.81/'Pumping Costs Calculation'!$D48^4/PI()^2*$C48/MAX('Pipeline Pricing'!$A$3:$A$252)</f>
        <v>2.1163220715973087E-3</v>
      </c>
      <c r="H48" s="76">
        <f>(1/(2*LOG(3.7*$D48/'Cost Estimates'!$U$5*1000)))^2</f>
        <v>9.4904462912918219E-3</v>
      </c>
      <c r="I48" s="30">
        <f t="shared" si="9"/>
        <v>3.0431577205408632E-2</v>
      </c>
      <c r="J48" s="72">
        <f>8*'Cost Estimates'!$U$1/9.81/'Pumping Costs Calculation'!$D48^4/PI()^2*$C48/MAX('Pipeline Pricing'!$A$3:$A$252)</f>
        <v>2.1163220715973087E-3</v>
      </c>
      <c r="K48" s="76">
        <f>(1/(2*LOG(3.7*$D48/'Cost Estimates'!$U$6*1000)))^2</f>
        <v>1.1152845500629007E-2</v>
      </c>
      <c r="L48" s="30">
        <f t="shared" si="10"/>
        <v>3.5762141051660444E-2</v>
      </c>
      <c r="M48" s="72">
        <f>8*'Cost Estimates'!$U$1/9.81/'Pumping Costs Calculation'!$D48^4/PI()^2*$C48/MAX('Pipeline Pricing'!$A$3:$A$252)</f>
        <v>2.1163220715973087E-3</v>
      </c>
      <c r="N48" s="76">
        <f>(1/(2*LOG(3.7*($D48-0.008)/'Cost Estimates'!$U$7*1000)))^2</f>
        <v>1.4104604303736145E-2</v>
      </c>
      <c r="O48" s="30">
        <f t="shared" si="11"/>
        <v>4.5227099089610888E-2</v>
      </c>
      <c r="P48" s="72">
        <f>8*'Cost Estimates'!$U$1/9.81/'Pumping Costs Calculation'!$D48^4/PI()^2*$C48/MAX('Pipeline Pricing'!$A$3:$A$252)</f>
        <v>2.1163220715973087E-3</v>
      </c>
    </row>
    <row r="49" spans="1:16">
      <c r="A49" s="58">
        <v>288</v>
      </c>
      <c r="B49" s="57">
        <v>1017.319</v>
      </c>
      <c r="C49" s="57">
        <v>2</v>
      </c>
      <c r="D49" s="57">
        <v>2.2000000000000002</v>
      </c>
      <c r="E49" s="76">
        <f>(1/(2*LOG(3.7*$D49/'Cost Estimates'!$U$4*1000)))^2</f>
        <v>8.4679866037394684E-3</v>
      </c>
      <c r="F49" s="30">
        <f t="shared" si="8"/>
        <v>2.7153010532551768E-2</v>
      </c>
      <c r="G49" s="72">
        <f>8*'Cost Estimates'!$U$1/9.81/'Pumping Costs Calculation'!$D49^4/PI()^2*$C49/MAX('Pipeline Pricing'!$A$3:$A$252)</f>
        <v>2.1163220715973087E-3</v>
      </c>
      <c r="H49" s="76">
        <f>(1/(2*LOG(3.7*$D49/'Cost Estimates'!$U$5*1000)))^2</f>
        <v>9.4904462912918219E-3</v>
      </c>
      <c r="I49" s="30">
        <f t="shared" si="9"/>
        <v>3.0431577205408632E-2</v>
      </c>
      <c r="J49" s="72">
        <f>8*'Cost Estimates'!$U$1/9.81/'Pumping Costs Calculation'!$D49^4/PI()^2*$C49/MAX('Pipeline Pricing'!$A$3:$A$252)</f>
        <v>2.1163220715973087E-3</v>
      </c>
      <c r="K49" s="76">
        <f>(1/(2*LOG(3.7*$D49/'Cost Estimates'!$U$6*1000)))^2</f>
        <v>1.1152845500629007E-2</v>
      </c>
      <c r="L49" s="30">
        <f t="shared" si="10"/>
        <v>3.5762141051660444E-2</v>
      </c>
      <c r="M49" s="72">
        <f>8*'Cost Estimates'!$U$1/9.81/'Pumping Costs Calculation'!$D49^4/PI()^2*$C49/MAX('Pipeline Pricing'!$A$3:$A$252)</f>
        <v>2.1163220715973087E-3</v>
      </c>
      <c r="N49" s="76">
        <f>(1/(2*LOG(3.7*($D49-0.008)/'Cost Estimates'!$U$7*1000)))^2</f>
        <v>1.4104604303736145E-2</v>
      </c>
      <c r="O49" s="30">
        <f t="shared" si="11"/>
        <v>4.5227099089610888E-2</v>
      </c>
      <c r="P49" s="72">
        <f>8*'Cost Estimates'!$U$1/9.81/'Pumping Costs Calculation'!$D49^4/PI()^2*$C49/MAX('Pipeline Pricing'!$A$3:$A$252)</f>
        <v>2.1163220715973087E-3</v>
      </c>
    </row>
    <row r="50" spans="1:16">
      <c r="A50" s="58">
        <v>290</v>
      </c>
      <c r="B50" s="57">
        <v>1027.4590000000001</v>
      </c>
      <c r="C50" s="57">
        <v>2</v>
      </c>
      <c r="D50" s="57">
        <v>2.2000000000000002</v>
      </c>
      <c r="E50" s="76">
        <f>(1/(2*LOG(3.7*$D50/'Cost Estimates'!$U$4*1000)))^2</f>
        <v>8.4679866037394684E-3</v>
      </c>
      <c r="F50" s="30">
        <f t="shared" si="8"/>
        <v>2.7153010532551768E-2</v>
      </c>
      <c r="G50" s="72">
        <f>8*'Cost Estimates'!$U$1/9.81/'Pumping Costs Calculation'!$D50^4/PI()^2*$C50/MAX('Pipeline Pricing'!$A$3:$A$252)</f>
        <v>2.1163220715973087E-3</v>
      </c>
      <c r="H50" s="76">
        <f>(1/(2*LOG(3.7*$D50/'Cost Estimates'!$U$5*1000)))^2</f>
        <v>9.4904462912918219E-3</v>
      </c>
      <c r="I50" s="30">
        <f t="shared" si="9"/>
        <v>3.0431577205408632E-2</v>
      </c>
      <c r="J50" s="72">
        <f>8*'Cost Estimates'!$U$1/9.81/'Pumping Costs Calculation'!$D50^4/PI()^2*$C50/MAX('Pipeline Pricing'!$A$3:$A$252)</f>
        <v>2.1163220715973087E-3</v>
      </c>
      <c r="K50" s="76">
        <f>(1/(2*LOG(3.7*$D50/'Cost Estimates'!$U$6*1000)))^2</f>
        <v>1.1152845500629007E-2</v>
      </c>
      <c r="L50" s="30">
        <f t="shared" si="10"/>
        <v>3.5762141051660444E-2</v>
      </c>
      <c r="M50" s="72">
        <f>8*'Cost Estimates'!$U$1/9.81/'Pumping Costs Calculation'!$D50^4/PI()^2*$C50/MAX('Pipeline Pricing'!$A$3:$A$252)</f>
        <v>2.1163220715973087E-3</v>
      </c>
      <c r="N50" s="76">
        <f>(1/(2*LOG(3.7*($D50-0.008)/'Cost Estimates'!$U$7*1000)))^2</f>
        <v>1.4104604303736145E-2</v>
      </c>
      <c r="O50" s="30">
        <f t="shared" si="11"/>
        <v>4.5227099089610888E-2</v>
      </c>
      <c r="P50" s="72">
        <f>8*'Cost Estimates'!$U$1/9.81/'Pumping Costs Calculation'!$D50^4/PI()^2*$C50/MAX('Pipeline Pricing'!$A$3:$A$252)</f>
        <v>2.1163220715973087E-3</v>
      </c>
    </row>
    <row r="51" spans="1:16">
      <c r="A51" s="58">
        <v>292</v>
      </c>
      <c r="B51" s="57">
        <v>1031.99</v>
      </c>
      <c r="C51" s="57">
        <v>2</v>
      </c>
      <c r="D51" s="57">
        <v>2.2000000000000002</v>
      </c>
      <c r="E51" s="76">
        <f>(1/(2*LOG(3.7*$D51/'Cost Estimates'!$U$4*1000)))^2</f>
        <v>8.4679866037394684E-3</v>
      </c>
      <c r="F51" s="30">
        <f t="shared" si="8"/>
        <v>2.7153010532551768E-2</v>
      </c>
      <c r="G51" s="72">
        <f>8*'Cost Estimates'!$U$1/9.81/'Pumping Costs Calculation'!$D51^4/PI()^2*$C51/MAX('Pipeline Pricing'!$A$3:$A$252)</f>
        <v>2.1163220715973087E-3</v>
      </c>
      <c r="H51" s="76">
        <f>(1/(2*LOG(3.7*$D51/'Cost Estimates'!$U$5*1000)))^2</f>
        <v>9.4904462912918219E-3</v>
      </c>
      <c r="I51" s="30">
        <f t="shared" si="9"/>
        <v>3.0431577205408632E-2</v>
      </c>
      <c r="J51" s="72">
        <f>8*'Cost Estimates'!$U$1/9.81/'Pumping Costs Calculation'!$D51^4/PI()^2*$C51/MAX('Pipeline Pricing'!$A$3:$A$252)</f>
        <v>2.1163220715973087E-3</v>
      </c>
      <c r="K51" s="76">
        <f>(1/(2*LOG(3.7*$D51/'Cost Estimates'!$U$6*1000)))^2</f>
        <v>1.1152845500629007E-2</v>
      </c>
      <c r="L51" s="30">
        <f t="shared" si="10"/>
        <v>3.5762141051660444E-2</v>
      </c>
      <c r="M51" s="72">
        <f>8*'Cost Estimates'!$U$1/9.81/'Pumping Costs Calculation'!$D51^4/PI()^2*$C51/MAX('Pipeline Pricing'!$A$3:$A$252)</f>
        <v>2.1163220715973087E-3</v>
      </c>
      <c r="N51" s="76">
        <f>(1/(2*LOG(3.7*($D51-0.008)/'Cost Estimates'!$U$7*1000)))^2</f>
        <v>1.4104604303736145E-2</v>
      </c>
      <c r="O51" s="30">
        <f t="shared" si="11"/>
        <v>4.5227099089610888E-2</v>
      </c>
      <c r="P51" s="72">
        <f>8*'Cost Estimates'!$U$1/9.81/'Pumping Costs Calculation'!$D51^4/PI()^2*$C51/MAX('Pipeline Pricing'!$A$3:$A$252)</f>
        <v>2.1163220715973087E-3</v>
      </c>
    </row>
    <row r="52" spans="1:16">
      <c r="A52" s="58">
        <v>294</v>
      </c>
      <c r="B52" s="57">
        <v>1036.2539999999999</v>
      </c>
      <c r="C52" s="57">
        <v>2</v>
      </c>
      <c r="D52" s="57">
        <v>2.2000000000000002</v>
      </c>
      <c r="E52" s="76">
        <f>(1/(2*LOG(3.7*$D52/'Cost Estimates'!$U$4*1000)))^2</f>
        <v>8.4679866037394684E-3</v>
      </c>
      <c r="F52" s="30">
        <f t="shared" si="8"/>
        <v>2.7153010532551768E-2</v>
      </c>
      <c r="G52" s="72">
        <f>8*'Cost Estimates'!$U$1/9.81/'Pumping Costs Calculation'!$D52^4/PI()^2*$C52/MAX('Pipeline Pricing'!$A$3:$A$252)</f>
        <v>2.1163220715973087E-3</v>
      </c>
      <c r="H52" s="76">
        <f>(1/(2*LOG(3.7*$D52/'Cost Estimates'!$U$5*1000)))^2</f>
        <v>9.4904462912918219E-3</v>
      </c>
      <c r="I52" s="30">
        <f t="shared" si="9"/>
        <v>3.0431577205408632E-2</v>
      </c>
      <c r="J52" s="72">
        <f>8*'Cost Estimates'!$U$1/9.81/'Pumping Costs Calculation'!$D52^4/PI()^2*$C52/MAX('Pipeline Pricing'!$A$3:$A$252)</f>
        <v>2.1163220715973087E-3</v>
      </c>
      <c r="K52" s="76">
        <f>(1/(2*LOG(3.7*$D52/'Cost Estimates'!$U$6*1000)))^2</f>
        <v>1.1152845500629007E-2</v>
      </c>
      <c r="L52" s="30">
        <f t="shared" si="10"/>
        <v>3.5762141051660444E-2</v>
      </c>
      <c r="M52" s="72">
        <f>8*'Cost Estimates'!$U$1/9.81/'Pumping Costs Calculation'!$D52^4/PI()^2*$C52/MAX('Pipeline Pricing'!$A$3:$A$252)</f>
        <v>2.1163220715973087E-3</v>
      </c>
      <c r="N52" s="76">
        <f>(1/(2*LOG(3.7*($D52-0.008)/'Cost Estimates'!$U$7*1000)))^2</f>
        <v>1.4104604303736145E-2</v>
      </c>
      <c r="O52" s="30">
        <f t="shared" si="11"/>
        <v>4.5227099089610888E-2</v>
      </c>
      <c r="P52" s="72">
        <f>8*'Cost Estimates'!$U$1/9.81/'Pumping Costs Calculation'!$D52^4/PI()^2*$C52/MAX('Pipeline Pricing'!$A$3:$A$252)</f>
        <v>2.1163220715973087E-3</v>
      </c>
    </row>
    <row r="53" spans="1:16">
      <c r="A53" s="58">
        <v>296</v>
      </c>
      <c r="B53" s="57">
        <v>1040.127</v>
      </c>
      <c r="C53" s="57">
        <v>2</v>
      </c>
      <c r="D53" s="57">
        <v>2.2000000000000002</v>
      </c>
      <c r="E53" s="76">
        <f>(1/(2*LOG(3.7*$D53/'Cost Estimates'!$U$4*1000)))^2</f>
        <v>8.4679866037394684E-3</v>
      </c>
      <c r="F53" s="30">
        <f t="shared" si="8"/>
        <v>2.7153010532551768E-2</v>
      </c>
      <c r="G53" s="72">
        <f>8*'Cost Estimates'!$U$1/9.81/'Pumping Costs Calculation'!$D53^4/PI()^2*$C53/MAX('Pipeline Pricing'!$A$3:$A$252)</f>
        <v>2.1163220715973087E-3</v>
      </c>
      <c r="H53" s="76">
        <f>(1/(2*LOG(3.7*$D53/'Cost Estimates'!$U$5*1000)))^2</f>
        <v>9.4904462912918219E-3</v>
      </c>
      <c r="I53" s="30">
        <f t="shared" si="9"/>
        <v>3.0431577205408632E-2</v>
      </c>
      <c r="J53" s="72">
        <f>8*'Cost Estimates'!$U$1/9.81/'Pumping Costs Calculation'!$D53^4/PI()^2*$C53/MAX('Pipeline Pricing'!$A$3:$A$252)</f>
        <v>2.1163220715973087E-3</v>
      </c>
      <c r="K53" s="76">
        <f>(1/(2*LOG(3.7*$D53/'Cost Estimates'!$U$6*1000)))^2</f>
        <v>1.1152845500629007E-2</v>
      </c>
      <c r="L53" s="30">
        <f t="shared" si="10"/>
        <v>3.5762141051660444E-2</v>
      </c>
      <c r="M53" s="72">
        <f>8*'Cost Estimates'!$U$1/9.81/'Pumping Costs Calculation'!$D53^4/PI()^2*$C53/MAX('Pipeline Pricing'!$A$3:$A$252)</f>
        <v>2.1163220715973087E-3</v>
      </c>
      <c r="N53" s="76">
        <f>(1/(2*LOG(3.7*($D53-0.008)/'Cost Estimates'!$U$7*1000)))^2</f>
        <v>1.4104604303736145E-2</v>
      </c>
      <c r="O53" s="30">
        <f t="shared" si="11"/>
        <v>4.5227099089610888E-2</v>
      </c>
      <c r="P53" s="72">
        <f>8*'Cost Estimates'!$U$1/9.81/'Pumping Costs Calculation'!$D53^4/PI()^2*$C53/MAX('Pipeline Pricing'!$A$3:$A$252)</f>
        <v>2.1163220715973087E-3</v>
      </c>
    </row>
    <row r="54" spans="1:16">
      <c r="A54" s="58">
        <v>298</v>
      </c>
      <c r="B54" s="57">
        <v>1044.396</v>
      </c>
      <c r="C54" s="57">
        <v>2</v>
      </c>
      <c r="D54" s="57">
        <v>2.2000000000000002</v>
      </c>
      <c r="E54" s="76">
        <f>(1/(2*LOG(3.7*$D54/'Cost Estimates'!$U$4*1000)))^2</f>
        <v>8.4679866037394684E-3</v>
      </c>
      <c r="F54" s="30">
        <f t="shared" si="8"/>
        <v>2.7153010532551768E-2</v>
      </c>
      <c r="G54" s="72">
        <f>8*'Cost Estimates'!$U$1/9.81/'Pumping Costs Calculation'!$D54^4/PI()^2*$C54/MAX('Pipeline Pricing'!$A$3:$A$252)</f>
        <v>2.1163220715973087E-3</v>
      </c>
      <c r="H54" s="76">
        <f>(1/(2*LOG(3.7*$D54/'Cost Estimates'!$U$5*1000)))^2</f>
        <v>9.4904462912918219E-3</v>
      </c>
      <c r="I54" s="30">
        <f t="shared" si="9"/>
        <v>3.0431577205408632E-2</v>
      </c>
      <c r="J54" s="72">
        <f>8*'Cost Estimates'!$U$1/9.81/'Pumping Costs Calculation'!$D54^4/PI()^2*$C54/MAX('Pipeline Pricing'!$A$3:$A$252)</f>
        <v>2.1163220715973087E-3</v>
      </c>
      <c r="K54" s="76">
        <f>(1/(2*LOG(3.7*$D54/'Cost Estimates'!$U$6*1000)))^2</f>
        <v>1.1152845500629007E-2</v>
      </c>
      <c r="L54" s="30">
        <f t="shared" si="10"/>
        <v>3.5762141051660444E-2</v>
      </c>
      <c r="M54" s="72">
        <f>8*'Cost Estimates'!$U$1/9.81/'Pumping Costs Calculation'!$D54^4/PI()^2*$C54/MAX('Pipeline Pricing'!$A$3:$A$252)</f>
        <v>2.1163220715973087E-3</v>
      </c>
      <c r="N54" s="76">
        <f>(1/(2*LOG(3.7*($D54-0.008)/'Cost Estimates'!$U$7*1000)))^2</f>
        <v>1.4104604303736145E-2</v>
      </c>
      <c r="O54" s="30">
        <f t="shared" si="11"/>
        <v>4.5227099089610888E-2</v>
      </c>
      <c r="P54" s="72">
        <f>8*'Cost Estimates'!$U$1/9.81/'Pumping Costs Calculation'!$D54^4/PI()^2*$C54/MAX('Pipeline Pricing'!$A$3:$A$252)</f>
        <v>2.1163220715973087E-3</v>
      </c>
    </row>
    <row r="55" spans="1:16">
      <c r="A55" s="58">
        <v>300</v>
      </c>
      <c r="B55" s="57">
        <v>1051.3389999999999</v>
      </c>
      <c r="C55" s="57">
        <v>2</v>
      </c>
      <c r="D55" s="57">
        <v>2.2000000000000002</v>
      </c>
      <c r="E55" s="76">
        <f>(1/(2*LOG(3.7*$D55/'Cost Estimates'!$U$4*1000)))^2</f>
        <v>8.4679866037394684E-3</v>
      </c>
      <c r="F55" s="30">
        <f t="shared" si="8"/>
        <v>2.7153010532551768E-2</v>
      </c>
      <c r="G55" s="72">
        <f>8*'Cost Estimates'!$U$1/9.81/'Pumping Costs Calculation'!$D55^4/PI()^2*$C55/MAX('Pipeline Pricing'!$A$3:$A$252)</f>
        <v>2.1163220715973087E-3</v>
      </c>
      <c r="H55" s="76">
        <f>(1/(2*LOG(3.7*$D55/'Cost Estimates'!$U$5*1000)))^2</f>
        <v>9.4904462912918219E-3</v>
      </c>
      <c r="I55" s="30">
        <f t="shared" si="9"/>
        <v>3.0431577205408632E-2</v>
      </c>
      <c r="J55" s="72">
        <f>8*'Cost Estimates'!$U$1/9.81/'Pumping Costs Calculation'!$D55^4/PI()^2*$C55/MAX('Pipeline Pricing'!$A$3:$A$252)</f>
        <v>2.1163220715973087E-3</v>
      </c>
      <c r="K55" s="76">
        <f>(1/(2*LOG(3.7*$D55/'Cost Estimates'!$U$6*1000)))^2</f>
        <v>1.1152845500629007E-2</v>
      </c>
      <c r="L55" s="30">
        <f t="shared" si="10"/>
        <v>3.5762141051660444E-2</v>
      </c>
      <c r="M55" s="72">
        <f>8*'Cost Estimates'!$U$1/9.81/'Pumping Costs Calculation'!$D55^4/PI()^2*$C55/MAX('Pipeline Pricing'!$A$3:$A$252)</f>
        <v>2.1163220715973087E-3</v>
      </c>
      <c r="N55" s="76">
        <f>(1/(2*LOG(3.7*($D55-0.008)/'Cost Estimates'!$U$7*1000)))^2</f>
        <v>1.4104604303736145E-2</v>
      </c>
      <c r="O55" s="30">
        <f t="shared" si="11"/>
        <v>4.5227099089610888E-2</v>
      </c>
      <c r="P55" s="72">
        <f>8*'Cost Estimates'!$U$1/9.81/'Pumping Costs Calculation'!$D55^4/PI()^2*$C55/MAX('Pipeline Pricing'!$A$3:$A$252)</f>
        <v>2.1163220715973087E-3</v>
      </c>
    </row>
    <row r="56" spans="1:16">
      <c r="A56" s="58">
        <v>302</v>
      </c>
      <c r="B56" s="57">
        <v>1060.9549999999999</v>
      </c>
      <c r="C56" s="57">
        <v>2</v>
      </c>
      <c r="D56" s="57">
        <v>2.2000000000000002</v>
      </c>
      <c r="E56" s="76">
        <f>(1/(2*LOG(3.7*$D56/'Cost Estimates'!$U$4*1000)))^2</f>
        <v>8.4679866037394684E-3</v>
      </c>
      <c r="F56" s="30">
        <f t="shared" si="8"/>
        <v>2.7153010532551768E-2</v>
      </c>
      <c r="G56" s="72">
        <f>8*'Cost Estimates'!$U$1/9.81/'Pumping Costs Calculation'!$D56^4/PI()^2*$C56/MAX('Pipeline Pricing'!$A$3:$A$252)</f>
        <v>2.1163220715973087E-3</v>
      </c>
      <c r="H56" s="76">
        <f>(1/(2*LOG(3.7*$D56/'Cost Estimates'!$U$5*1000)))^2</f>
        <v>9.4904462912918219E-3</v>
      </c>
      <c r="I56" s="30">
        <f t="shared" si="9"/>
        <v>3.0431577205408632E-2</v>
      </c>
      <c r="J56" s="72">
        <f>8*'Cost Estimates'!$U$1/9.81/'Pumping Costs Calculation'!$D56^4/PI()^2*$C56/MAX('Pipeline Pricing'!$A$3:$A$252)</f>
        <v>2.1163220715973087E-3</v>
      </c>
      <c r="K56" s="76">
        <f>(1/(2*LOG(3.7*$D56/'Cost Estimates'!$U$6*1000)))^2</f>
        <v>1.1152845500629007E-2</v>
      </c>
      <c r="L56" s="30">
        <f t="shared" si="10"/>
        <v>3.5762141051660444E-2</v>
      </c>
      <c r="M56" s="72">
        <f>8*'Cost Estimates'!$U$1/9.81/'Pumping Costs Calculation'!$D56^4/PI()^2*$C56/MAX('Pipeline Pricing'!$A$3:$A$252)</f>
        <v>2.1163220715973087E-3</v>
      </c>
      <c r="N56" s="76">
        <f>(1/(2*LOG(3.7*($D56-0.008)/'Cost Estimates'!$U$7*1000)))^2</f>
        <v>1.4104604303736145E-2</v>
      </c>
      <c r="O56" s="30">
        <f t="shared" si="11"/>
        <v>4.5227099089610888E-2</v>
      </c>
      <c r="P56" s="72">
        <f>8*'Cost Estimates'!$U$1/9.81/'Pumping Costs Calculation'!$D56^4/PI()^2*$C56/MAX('Pipeline Pricing'!$A$3:$A$252)</f>
        <v>2.1163220715973087E-3</v>
      </c>
    </row>
    <row r="57" spans="1:16">
      <c r="A57" s="58">
        <v>304</v>
      </c>
      <c r="B57" s="57">
        <v>1070.2270000000001</v>
      </c>
      <c r="C57" s="57">
        <v>2</v>
      </c>
      <c r="D57" s="57">
        <v>2.2000000000000002</v>
      </c>
      <c r="E57" s="76">
        <f>(1/(2*LOG(3.7*$D57/'Cost Estimates'!$U$4*1000)))^2</f>
        <v>8.4679866037394684E-3</v>
      </c>
      <c r="F57" s="30">
        <f t="shared" si="8"/>
        <v>2.7153010532551768E-2</v>
      </c>
      <c r="G57" s="72">
        <f>8*'Cost Estimates'!$U$1/9.81/'Pumping Costs Calculation'!$D57^4/PI()^2*$C57/MAX('Pipeline Pricing'!$A$3:$A$252)</f>
        <v>2.1163220715973087E-3</v>
      </c>
      <c r="H57" s="76">
        <f>(1/(2*LOG(3.7*$D57/'Cost Estimates'!$U$5*1000)))^2</f>
        <v>9.4904462912918219E-3</v>
      </c>
      <c r="I57" s="30">
        <f t="shared" si="9"/>
        <v>3.0431577205408632E-2</v>
      </c>
      <c r="J57" s="72">
        <f>8*'Cost Estimates'!$U$1/9.81/'Pumping Costs Calculation'!$D57^4/PI()^2*$C57/MAX('Pipeline Pricing'!$A$3:$A$252)</f>
        <v>2.1163220715973087E-3</v>
      </c>
      <c r="K57" s="76">
        <f>(1/(2*LOG(3.7*$D57/'Cost Estimates'!$U$6*1000)))^2</f>
        <v>1.1152845500629007E-2</v>
      </c>
      <c r="L57" s="30">
        <f t="shared" si="10"/>
        <v>3.5762141051660444E-2</v>
      </c>
      <c r="M57" s="72">
        <f>8*'Cost Estimates'!$U$1/9.81/'Pumping Costs Calculation'!$D57^4/PI()^2*$C57/MAX('Pipeline Pricing'!$A$3:$A$252)</f>
        <v>2.1163220715973087E-3</v>
      </c>
      <c r="N57" s="76">
        <f>(1/(2*LOG(3.7*($D57-0.008)/'Cost Estimates'!$U$7*1000)))^2</f>
        <v>1.4104604303736145E-2</v>
      </c>
      <c r="O57" s="30">
        <f t="shared" si="11"/>
        <v>4.5227099089610888E-2</v>
      </c>
      <c r="P57" s="72">
        <f>8*'Cost Estimates'!$U$1/9.81/'Pumping Costs Calculation'!$D57^4/PI()^2*$C57/MAX('Pipeline Pricing'!$A$3:$A$252)</f>
        <v>2.1163220715973087E-3</v>
      </c>
    </row>
    <row r="58" spans="1:16">
      <c r="A58" s="58">
        <v>306</v>
      </c>
      <c r="B58" s="57">
        <v>1072.691</v>
      </c>
      <c r="C58" s="57">
        <v>2</v>
      </c>
      <c r="D58" s="57">
        <v>2.2000000000000002</v>
      </c>
      <c r="E58" s="76">
        <f>(1/(2*LOG(3.7*$D58/'Cost Estimates'!$U$4*1000)))^2</f>
        <v>8.4679866037394684E-3</v>
      </c>
      <c r="F58" s="30">
        <f t="shared" si="8"/>
        <v>2.7153010532551768E-2</v>
      </c>
      <c r="G58" s="72">
        <f>8*'Cost Estimates'!$U$1/9.81/'Pumping Costs Calculation'!$D58^4/PI()^2*$C58/MAX('Pipeline Pricing'!$A$3:$A$252)</f>
        <v>2.1163220715973087E-3</v>
      </c>
      <c r="H58" s="76">
        <f>(1/(2*LOG(3.7*$D58/'Cost Estimates'!$U$5*1000)))^2</f>
        <v>9.4904462912918219E-3</v>
      </c>
      <c r="I58" s="30">
        <f t="shared" si="9"/>
        <v>3.0431577205408632E-2</v>
      </c>
      <c r="J58" s="72">
        <f>8*'Cost Estimates'!$U$1/9.81/'Pumping Costs Calculation'!$D58^4/PI()^2*$C58/MAX('Pipeline Pricing'!$A$3:$A$252)</f>
        <v>2.1163220715973087E-3</v>
      </c>
      <c r="K58" s="76">
        <f>(1/(2*LOG(3.7*$D58/'Cost Estimates'!$U$6*1000)))^2</f>
        <v>1.1152845500629007E-2</v>
      </c>
      <c r="L58" s="30">
        <f t="shared" si="10"/>
        <v>3.5762141051660444E-2</v>
      </c>
      <c r="M58" s="72">
        <f>8*'Cost Estimates'!$U$1/9.81/'Pumping Costs Calculation'!$D58^4/PI()^2*$C58/MAX('Pipeline Pricing'!$A$3:$A$252)</f>
        <v>2.1163220715973087E-3</v>
      </c>
      <c r="N58" s="76">
        <f>(1/(2*LOG(3.7*($D58-0.008)/'Cost Estimates'!$U$7*1000)))^2</f>
        <v>1.4104604303736145E-2</v>
      </c>
      <c r="O58" s="30">
        <f t="shared" si="11"/>
        <v>4.5227099089610888E-2</v>
      </c>
      <c r="P58" s="72">
        <f>8*'Cost Estimates'!$U$1/9.81/'Pumping Costs Calculation'!$D58^4/PI()^2*$C58/MAX('Pipeline Pricing'!$A$3:$A$252)</f>
        <v>2.1163220715973087E-3</v>
      </c>
    </row>
    <row r="59" spans="1:16">
      <c r="A59" s="58">
        <v>308</v>
      </c>
      <c r="B59" s="57">
        <v>1076.5029999999999</v>
      </c>
      <c r="C59" s="57">
        <v>2</v>
      </c>
      <c r="D59" s="57">
        <v>2.2000000000000002</v>
      </c>
      <c r="E59" s="76">
        <f>(1/(2*LOG(3.7*$D59/'Cost Estimates'!$U$4*1000)))^2</f>
        <v>8.4679866037394684E-3</v>
      </c>
      <c r="F59" s="30">
        <f t="shared" si="8"/>
        <v>2.7153010532551768E-2</v>
      </c>
      <c r="G59" s="72">
        <f>8*'Cost Estimates'!$U$1/9.81/'Pumping Costs Calculation'!$D59^4/PI()^2*$C59/MAX('Pipeline Pricing'!$A$3:$A$252)</f>
        <v>2.1163220715973087E-3</v>
      </c>
      <c r="H59" s="76">
        <f>(1/(2*LOG(3.7*$D59/'Cost Estimates'!$U$5*1000)))^2</f>
        <v>9.4904462912918219E-3</v>
      </c>
      <c r="I59" s="30">
        <f t="shared" si="9"/>
        <v>3.0431577205408632E-2</v>
      </c>
      <c r="J59" s="72">
        <f>8*'Cost Estimates'!$U$1/9.81/'Pumping Costs Calculation'!$D59^4/PI()^2*$C59/MAX('Pipeline Pricing'!$A$3:$A$252)</f>
        <v>2.1163220715973087E-3</v>
      </c>
      <c r="K59" s="76">
        <f>(1/(2*LOG(3.7*$D59/'Cost Estimates'!$U$6*1000)))^2</f>
        <v>1.1152845500629007E-2</v>
      </c>
      <c r="L59" s="30">
        <f t="shared" si="10"/>
        <v>3.5762141051660444E-2</v>
      </c>
      <c r="M59" s="72">
        <f>8*'Cost Estimates'!$U$1/9.81/'Pumping Costs Calculation'!$D59^4/PI()^2*$C59/MAX('Pipeline Pricing'!$A$3:$A$252)</f>
        <v>2.1163220715973087E-3</v>
      </c>
      <c r="N59" s="76">
        <f>(1/(2*LOG(3.7*($D59-0.008)/'Cost Estimates'!$U$7*1000)))^2</f>
        <v>1.4104604303736145E-2</v>
      </c>
      <c r="O59" s="30">
        <f t="shared" si="11"/>
        <v>4.5227099089610888E-2</v>
      </c>
      <c r="P59" s="72">
        <f>8*'Cost Estimates'!$U$1/9.81/'Pumping Costs Calculation'!$D59^4/PI()^2*$C59/MAX('Pipeline Pricing'!$A$3:$A$252)</f>
        <v>2.1163220715973087E-3</v>
      </c>
    </row>
    <row r="60" spans="1:16">
      <c r="A60" s="58">
        <v>310</v>
      </c>
      <c r="B60" s="57">
        <v>1083.9960000000001</v>
      </c>
      <c r="C60" s="57">
        <v>2</v>
      </c>
      <c r="D60" s="57">
        <v>2.2000000000000002</v>
      </c>
      <c r="E60" s="76">
        <f>(1/(2*LOG(3.7*$D60/'Cost Estimates'!$U$4*1000)))^2</f>
        <v>8.4679866037394684E-3</v>
      </c>
      <c r="F60" s="30">
        <f t="shared" si="8"/>
        <v>2.7153010532551768E-2</v>
      </c>
      <c r="G60" s="72">
        <f>8*'Cost Estimates'!$U$1/9.81/'Pumping Costs Calculation'!$D60^4/PI()^2*$C60/MAX('Pipeline Pricing'!$A$3:$A$252)</f>
        <v>2.1163220715973087E-3</v>
      </c>
      <c r="H60" s="76">
        <f>(1/(2*LOG(3.7*$D60/'Cost Estimates'!$U$5*1000)))^2</f>
        <v>9.4904462912918219E-3</v>
      </c>
      <c r="I60" s="30">
        <f t="shared" si="9"/>
        <v>3.0431577205408632E-2</v>
      </c>
      <c r="J60" s="72">
        <f>8*'Cost Estimates'!$U$1/9.81/'Pumping Costs Calculation'!$D60^4/PI()^2*$C60/MAX('Pipeline Pricing'!$A$3:$A$252)</f>
        <v>2.1163220715973087E-3</v>
      </c>
      <c r="K60" s="76">
        <f>(1/(2*LOG(3.7*$D60/'Cost Estimates'!$U$6*1000)))^2</f>
        <v>1.1152845500629007E-2</v>
      </c>
      <c r="L60" s="30">
        <f t="shared" si="10"/>
        <v>3.5762141051660444E-2</v>
      </c>
      <c r="M60" s="72">
        <f>8*'Cost Estimates'!$U$1/9.81/'Pumping Costs Calculation'!$D60^4/PI()^2*$C60/MAX('Pipeline Pricing'!$A$3:$A$252)</f>
        <v>2.1163220715973087E-3</v>
      </c>
      <c r="N60" s="76">
        <f>(1/(2*LOG(3.7*($D60-0.008)/'Cost Estimates'!$U$7*1000)))^2</f>
        <v>1.4104604303736145E-2</v>
      </c>
      <c r="O60" s="30">
        <f t="shared" si="11"/>
        <v>4.5227099089610888E-2</v>
      </c>
      <c r="P60" s="72">
        <f>8*'Cost Estimates'!$U$1/9.81/'Pumping Costs Calculation'!$D60^4/PI()^2*$C60/MAX('Pipeline Pricing'!$A$3:$A$252)</f>
        <v>2.1163220715973087E-3</v>
      </c>
    </row>
    <row r="61" spans="1:16">
      <c r="A61" s="58">
        <v>312</v>
      </c>
      <c r="B61" s="57">
        <v>1097.1880000000001</v>
      </c>
      <c r="C61" s="57">
        <v>2</v>
      </c>
      <c r="D61" s="57">
        <v>2.2000000000000002</v>
      </c>
      <c r="E61" s="76">
        <f>(1/(2*LOG(3.7*$D61/'Cost Estimates'!$U$4*1000)))^2</f>
        <v>8.4679866037394684E-3</v>
      </c>
      <c r="F61" s="30">
        <f t="shared" si="8"/>
        <v>2.7153010532551768E-2</v>
      </c>
      <c r="G61" s="72">
        <f>8*'Cost Estimates'!$U$1/9.81/'Pumping Costs Calculation'!$D61^4/PI()^2*$C61/MAX('Pipeline Pricing'!$A$3:$A$252)</f>
        <v>2.1163220715973087E-3</v>
      </c>
      <c r="H61" s="76">
        <f>(1/(2*LOG(3.7*$D61/'Cost Estimates'!$U$5*1000)))^2</f>
        <v>9.4904462912918219E-3</v>
      </c>
      <c r="I61" s="30">
        <f t="shared" si="9"/>
        <v>3.0431577205408632E-2</v>
      </c>
      <c r="J61" s="72">
        <f>8*'Cost Estimates'!$U$1/9.81/'Pumping Costs Calculation'!$D61^4/PI()^2*$C61/MAX('Pipeline Pricing'!$A$3:$A$252)</f>
        <v>2.1163220715973087E-3</v>
      </c>
      <c r="K61" s="76">
        <f>(1/(2*LOG(3.7*$D61/'Cost Estimates'!$U$6*1000)))^2</f>
        <v>1.1152845500629007E-2</v>
      </c>
      <c r="L61" s="30">
        <f t="shared" si="10"/>
        <v>3.5762141051660444E-2</v>
      </c>
      <c r="M61" s="72">
        <f>8*'Cost Estimates'!$U$1/9.81/'Pumping Costs Calculation'!$D61^4/PI()^2*$C61/MAX('Pipeline Pricing'!$A$3:$A$252)</f>
        <v>2.1163220715973087E-3</v>
      </c>
      <c r="N61" s="76">
        <f>(1/(2*LOG(3.7*($D61-0.008)/'Cost Estimates'!$U$7*1000)))^2</f>
        <v>1.4104604303736145E-2</v>
      </c>
      <c r="O61" s="30">
        <f t="shared" si="11"/>
        <v>4.5227099089610888E-2</v>
      </c>
      <c r="P61" s="72">
        <f>8*'Cost Estimates'!$U$1/9.81/'Pumping Costs Calculation'!$D61^4/PI()^2*$C61/MAX('Pipeline Pricing'!$A$3:$A$252)</f>
        <v>2.1163220715973087E-3</v>
      </c>
    </row>
    <row r="62" spans="1:16">
      <c r="A62" s="58">
        <v>314</v>
      </c>
      <c r="B62" s="57">
        <v>1103.5450000000001</v>
      </c>
      <c r="C62" s="57">
        <v>2</v>
      </c>
      <c r="D62" s="57">
        <v>2.2000000000000002</v>
      </c>
      <c r="E62" s="76">
        <f>(1/(2*LOG(3.7*$D62/'Cost Estimates'!$U$4*1000)))^2</f>
        <v>8.4679866037394684E-3</v>
      </c>
      <c r="F62" s="30">
        <f t="shared" si="8"/>
        <v>2.7153010532551768E-2</v>
      </c>
      <c r="G62" s="72">
        <f>8*'Cost Estimates'!$U$1/9.81/'Pumping Costs Calculation'!$D62^4/PI()^2*$C62/MAX('Pipeline Pricing'!$A$3:$A$252)</f>
        <v>2.1163220715973087E-3</v>
      </c>
      <c r="H62" s="76">
        <f>(1/(2*LOG(3.7*$D62/'Cost Estimates'!$U$5*1000)))^2</f>
        <v>9.4904462912918219E-3</v>
      </c>
      <c r="I62" s="30">
        <f t="shared" si="9"/>
        <v>3.0431577205408632E-2</v>
      </c>
      <c r="J62" s="72">
        <f>8*'Cost Estimates'!$U$1/9.81/'Pumping Costs Calculation'!$D62^4/PI()^2*$C62/MAX('Pipeline Pricing'!$A$3:$A$252)</f>
        <v>2.1163220715973087E-3</v>
      </c>
      <c r="K62" s="76">
        <f>(1/(2*LOG(3.7*$D62/'Cost Estimates'!$U$6*1000)))^2</f>
        <v>1.1152845500629007E-2</v>
      </c>
      <c r="L62" s="30">
        <f t="shared" si="10"/>
        <v>3.5762141051660444E-2</v>
      </c>
      <c r="M62" s="72">
        <f>8*'Cost Estimates'!$U$1/9.81/'Pumping Costs Calculation'!$D62^4/PI()^2*$C62/MAX('Pipeline Pricing'!$A$3:$A$252)</f>
        <v>2.1163220715973087E-3</v>
      </c>
      <c r="N62" s="76">
        <f>(1/(2*LOG(3.7*($D62-0.008)/'Cost Estimates'!$U$7*1000)))^2</f>
        <v>1.4104604303736145E-2</v>
      </c>
      <c r="O62" s="30">
        <f t="shared" si="11"/>
        <v>4.5227099089610888E-2</v>
      </c>
      <c r="P62" s="72">
        <f>8*'Cost Estimates'!$U$1/9.81/'Pumping Costs Calculation'!$D62^4/PI()^2*$C62/MAX('Pipeline Pricing'!$A$3:$A$252)</f>
        <v>2.1163220715973087E-3</v>
      </c>
    </row>
    <row r="63" spans="1:16">
      <c r="A63" s="58">
        <v>316</v>
      </c>
      <c r="B63" s="57">
        <v>1105.174</v>
      </c>
      <c r="C63" s="57">
        <v>2</v>
      </c>
      <c r="D63" s="57">
        <v>2.2000000000000002</v>
      </c>
      <c r="E63" s="76">
        <f>(1/(2*LOG(3.7*$D63/'Cost Estimates'!$U$4*1000)))^2</f>
        <v>8.4679866037394684E-3</v>
      </c>
      <c r="F63" s="30">
        <f t="shared" si="8"/>
        <v>2.7153010532551768E-2</v>
      </c>
      <c r="G63" s="72">
        <f>8*'Cost Estimates'!$U$1/9.81/'Pumping Costs Calculation'!$D63^4/PI()^2*$C63/MAX('Pipeline Pricing'!$A$3:$A$252)</f>
        <v>2.1163220715973087E-3</v>
      </c>
      <c r="H63" s="76">
        <f>(1/(2*LOG(3.7*$D63/'Cost Estimates'!$U$5*1000)))^2</f>
        <v>9.4904462912918219E-3</v>
      </c>
      <c r="I63" s="30">
        <f t="shared" si="9"/>
        <v>3.0431577205408632E-2</v>
      </c>
      <c r="J63" s="72">
        <f>8*'Cost Estimates'!$U$1/9.81/'Pumping Costs Calculation'!$D63^4/PI()^2*$C63/MAX('Pipeline Pricing'!$A$3:$A$252)</f>
        <v>2.1163220715973087E-3</v>
      </c>
      <c r="K63" s="76">
        <f>(1/(2*LOG(3.7*$D63/'Cost Estimates'!$U$6*1000)))^2</f>
        <v>1.1152845500629007E-2</v>
      </c>
      <c r="L63" s="30">
        <f t="shared" si="10"/>
        <v>3.5762141051660444E-2</v>
      </c>
      <c r="M63" s="72">
        <f>8*'Cost Estimates'!$U$1/9.81/'Pumping Costs Calculation'!$D63^4/PI()^2*$C63/MAX('Pipeline Pricing'!$A$3:$A$252)</f>
        <v>2.1163220715973087E-3</v>
      </c>
      <c r="N63" s="76">
        <f>(1/(2*LOG(3.7*($D63-0.008)/'Cost Estimates'!$U$7*1000)))^2</f>
        <v>1.4104604303736145E-2</v>
      </c>
      <c r="O63" s="30">
        <f t="shared" si="11"/>
        <v>4.5227099089610888E-2</v>
      </c>
      <c r="P63" s="72">
        <f>8*'Cost Estimates'!$U$1/9.81/'Pumping Costs Calculation'!$D63^4/PI()^2*$C63/MAX('Pipeline Pricing'!$A$3:$A$252)</f>
        <v>2.1163220715973087E-3</v>
      </c>
    </row>
    <row r="64" spans="1:16">
      <c r="A64" s="58">
        <v>318</v>
      </c>
      <c r="B64" s="57">
        <v>1111.6569999999999</v>
      </c>
      <c r="C64" s="57">
        <v>2</v>
      </c>
      <c r="D64" s="57">
        <v>2.2000000000000002</v>
      </c>
      <c r="E64" s="76">
        <f>(1/(2*LOG(3.7*$D64/'Cost Estimates'!$U$4*1000)))^2</f>
        <v>8.4679866037394684E-3</v>
      </c>
      <c r="F64" s="30">
        <f t="shared" si="8"/>
        <v>2.7153010532551768E-2</v>
      </c>
      <c r="G64" s="72">
        <f>8*'Cost Estimates'!$U$1/9.81/'Pumping Costs Calculation'!$D64^4/PI()^2*$C64/MAX('Pipeline Pricing'!$A$3:$A$252)</f>
        <v>2.1163220715973087E-3</v>
      </c>
      <c r="H64" s="76">
        <f>(1/(2*LOG(3.7*$D64/'Cost Estimates'!$U$5*1000)))^2</f>
        <v>9.4904462912918219E-3</v>
      </c>
      <c r="I64" s="30">
        <f t="shared" si="9"/>
        <v>3.0431577205408632E-2</v>
      </c>
      <c r="J64" s="72">
        <f>8*'Cost Estimates'!$U$1/9.81/'Pumping Costs Calculation'!$D64^4/PI()^2*$C64/MAX('Pipeline Pricing'!$A$3:$A$252)</f>
        <v>2.1163220715973087E-3</v>
      </c>
      <c r="K64" s="76">
        <f>(1/(2*LOG(3.7*$D64/'Cost Estimates'!$U$6*1000)))^2</f>
        <v>1.1152845500629007E-2</v>
      </c>
      <c r="L64" s="30">
        <f t="shared" si="10"/>
        <v>3.5762141051660444E-2</v>
      </c>
      <c r="M64" s="72">
        <f>8*'Cost Estimates'!$U$1/9.81/'Pumping Costs Calculation'!$D64^4/PI()^2*$C64/MAX('Pipeline Pricing'!$A$3:$A$252)</f>
        <v>2.1163220715973087E-3</v>
      </c>
      <c r="N64" s="76">
        <f>(1/(2*LOG(3.7*($D64-0.008)/'Cost Estimates'!$U$7*1000)))^2</f>
        <v>1.4104604303736145E-2</v>
      </c>
      <c r="O64" s="30">
        <f t="shared" si="11"/>
        <v>4.5227099089610888E-2</v>
      </c>
      <c r="P64" s="72">
        <f>8*'Cost Estimates'!$U$1/9.81/'Pumping Costs Calculation'!$D64^4/PI()^2*$C64/MAX('Pipeline Pricing'!$A$3:$A$252)</f>
        <v>2.1163220715973087E-3</v>
      </c>
    </row>
    <row r="65" spans="1:16">
      <c r="A65" s="58">
        <v>320</v>
      </c>
      <c r="B65" s="57">
        <v>1122.9349999999999</v>
      </c>
      <c r="C65" s="57">
        <v>2</v>
      </c>
      <c r="D65" s="57">
        <v>2.2000000000000002</v>
      </c>
      <c r="E65" s="76">
        <f>(1/(2*LOG(3.7*$D65/'Cost Estimates'!$U$4*1000)))^2</f>
        <v>8.4679866037394684E-3</v>
      </c>
      <c r="F65" s="30">
        <f t="shared" si="8"/>
        <v>2.7153010532551768E-2</v>
      </c>
      <c r="G65" s="72">
        <f>8*'Cost Estimates'!$U$1/9.81/'Pumping Costs Calculation'!$D65^4/PI()^2*$C65/MAX('Pipeline Pricing'!$A$3:$A$252)</f>
        <v>2.1163220715973087E-3</v>
      </c>
      <c r="H65" s="76">
        <f>(1/(2*LOG(3.7*$D65/'Cost Estimates'!$U$5*1000)))^2</f>
        <v>9.4904462912918219E-3</v>
      </c>
      <c r="I65" s="30">
        <f t="shared" si="9"/>
        <v>3.0431577205408632E-2</v>
      </c>
      <c r="J65" s="72">
        <f>8*'Cost Estimates'!$U$1/9.81/'Pumping Costs Calculation'!$D65^4/PI()^2*$C65/MAX('Pipeline Pricing'!$A$3:$A$252)</f>
        <v>2.1163220715973087E-3</v>
      </c>
      <c r="K65" s="76">
        <f>(1/(2*LOG(3.7*$D65/'Cost Estimates'!$U$6*1000)))^2</f>
        <v>1.1152845500629007E-2</v>
      </c>
      <c r="L65" s="30">
        <f t="shared" si="10"/>
        <v>3.5762141051660444E-2</v>
      </c>
      <c r="M65" s="72">
        <f>8*'Cost Estimates'!$U$1/9.81/'Pumping Costs Calculation'!$D65^4/PI()^2*$C65/MAX('Pipeline Pricing'!$A$3:$A$252)</f>
        <v>2.1163220715973087E-3</v>
      </c>
      <c r="N65" s="76">
        <f>(1/(2*LOG(3.7*($D65-0.008)/'Cost Estimates'!$U$7*1000)))^2</f>
        <v>1.4104604303736145E-2</v>
      </c>
      <c r="O65" s="30">
        <f t="shared" si="11"/>
        <v>4.5227099089610888E-2</v>
      </c>
      <c r="P65" s="72">
        <f>8*'Cost Estimates'!$U$1/9.81/'Pumping Costs Calculation'!$D65^4/PI()^2*$C65/MAX('Pipeline Pricing'!$A$3:$A$252)</f>
        <v>2.1163220715973087E-3</v>
      </c>
    </row>
    <row r="66" spans="1:16">
      <c r="A66" s="58">
        <v>322</v>
      </c>
      <c r="B66" s="57">
        <v>1128.1969999999999</v>
      </c>
      <c r="C66" s="57">
        <v>2</v>
      </c>
      <c r="D66" s="57">
        <v>2.2000000000000002</v>
      </c>
      <c r="E66" s="76">
        <f>(1/(2*LOG(3.7*$D66/'Cost Estimates'!$U$4*1000)))^2</f>
        <v>8.4679866037394684E-3</v>
      </c>
      <c r="F66" s="30">
        <f t="shared" si="8"/>
        <v>2.7153010532551768E-2</v>
      </c>
      <c r="G66" s="72">
        <f>8*'Cost Estimates'!$U$1/9.81/'Pumping Costs Calculation'!$D66^4/PI()^2*$C66/MAX('Pipeline Pricing'!$A$3:$A$252)</f>
        <v>2.1163220715973087E-3</v>
      </c>
      <c r="H66" s="76">
        <f>(1/(2*LOG(3.7*$D66/'Cost Estimates'!$U$5*1000)))^2</f>
        <v>9.4904462912918219E-3</v>
      </c>
      <c r="I66" s="30">
        <f t="shared" si="9"/>
        <v>3.0431577205408632E-2</v>
      </c>
      <c r="J66" s="72">
        <f>8*'Cost Estimates'!$U$1/9.81/'Pumping Costs Calculation'!$D66^4/PI()^2*$C66/MAX('Pipeline Pricing'!$A$3:$A$252)</f>
        <v>2.1163220715973087E-3</v>
      </c>
      <c r="K66" s="76">
        <f>(1/(2*LOG(3.7*$D66/'Cost Estimates'!$U$6*1000)))^2</f>
        <v>1.1152845500629007E-2</v>
      </c>
      <c r="L66" s="30">
        <f t="shared" si="10"/>
        <v>3.5762141051660444E-2</v>
      </c>
      <c r="M66" s="72">
        <f>8*'Cost Estimates'!$U$1/9.81/'Pumping Costs Calculation'!$D66^4/PI()^2*$C66/MAX('Pipeline Pricing'!$A$3:$A$252)</f>
        <v>2.1163220715973087E-3</v>
      </c>
      <c r="N66" s="76">
        <f>(1/(2*LOG(3.7*($D66-0.008)/'Cost Estimates'!$U$7*1000)))^2</f>
        <v>1.4104604303736145E-2</v>
      </c>
      <c r="O66" s="30">
        <f t="shared" si="11"/>
        <v>4.5227099089610888E-2</v>
      </c>
      <c r="P66" s="72">
        <f>8*'Cost Estimates'!$U$1/9.81/'Pumping Costs Calculation'!$D66^4/PI()^2*$C66/MAX('Pipeline Pricing'!$A$3:$A$252)</f>
        <v>2.1163220715973087E-3</v>
      </c>
    </row>
    <row r="67" spans="1:16">
      <c r="A67" s="58">
        <v>324</v>
      </c>
      <c r="B67" s="57">
        <v>1132.5609999999999</v>
      </c>
      <c r="C67" s="57">
        <v>2</v>
      </c>
      <c r="D67" s="57">
        <v>2.2000000000000002</v>
      </c>
      <c r="E67" s="76">
        <f>(1/(2*LOG(3.7*$D67/'Cost Estimates'!$U$4*1000)))^2</f>
        <v>8.4679866037394684E-3</v>
      </c>
      <c r="F67" s="30">
        <f t="shared" si="8"/>
        <v>2.7153010532551768E-2</v>
      </c>
      <c r="G67" s="72">
        <f>8*'Cost Estimates'!$U$1/9.81/'Pumping Costs Calculation'!$D67^4/PI()^2*$C67/MAX('Pipeline Pricing'!$A$3:$A$252)</f>
        <v>2.1163220715973087E-3</v>
      </c>
      <c r="H67" s="76">
        <f>(1/(2*LOG(3.7*$D67/'Cost Estimates'!$U$5*1000)))^2</f>
        <v>9.4904462912918219E-3</v>
      </c>
      <c r="I67" s="30">
        <f t="shared" si="9"/>
        <v>3.0431577205408632E-2</v>
      </c>
      <c r="J67" s="72">
        <f>8*'Cost Estimates'!$U$1/9.81/'Pumping Costs Calculation'!$D67^4/PI()^2*$C67/MAX('Pipeline Pricing'!$A$3:$A$252)</f>
        <v>2.1163220715973087E-3</v>
      </c>
      <c r="K67" s="76">
        <f>(1/(2*LOG(3.7*$D67/'Cost Estimates'!$U$6*1000)))^2</f>
        <v>1.1152845500629007E-2</v>
      </c>
      <c r="L67" s="30">
        <f t="shared" si="10"/>
        <v>3.5762141051660444E-2</v>
      </c>
      <c r="M67" s="72">
        <f>8*'Cost Estimates'!$U$1/9.81/'Pumping Costs Calculation'!$D67^4/PI()^2*$C67/MAX('Pipeline Pricing'!$A$3:$A$252)</f>
        <v>2.1163220715973087E-3</v>
      </c>
      <c r="N67" s="76">
        <f>(1/(2*LOG(3.7*($D67-0.008)/'Cost Estimates'!$U$7*1000)))^2</f>
        <v>1.4104604303736145E-2</v>
      </c>
      <c r="O67" s="30">
        <f t="shared" si="11"/>
        <v>4.5227099089610888E-2</v>
      </c>
      <c r="P67" s="72">
        <f>8*'Cost Estimates'!$U$1/9.81/'Pumping Costs Calculation'!$D67^4/PI()^2*$C67/MAX('Pipeline Pricing'!$A$3:$A$252)</f>
        <v>2.1163220715973087E-3</v>
      </c>
    </row>
    <row r="68" spans="1:16">
      <c r="A68" s="58">
        <v>326</v>
      </c>
      <c r="B68" s="57">
        <v>1131.854</v>
      </c>
      <c r="C68" s="57">
        <v>2</v>
      </c>
      <c r="D68" s="57">
        <v>2.2000000000000002</v>
      </c>
      <c r="E68" s="76">
        <f>(1/(2*LOG(3.7*$D68/'Cost Estimates'!$U$4*1000)))^2</f>
        <v>8.4679866037394684E-3</v>
      </c>
      <c r="F68" s="30">
        <f t="shared" si="8"/>
        <v>2.7153010532551768E-2</v>
      </c>
      <c r="G68" s="72">
        <f>8*'Cost Estimates'!$U$1/9.81/'Pumping Costs Calculation'!$D68^4/PI()^2*$C68/MAX('Pipeline Pricing'!$A$3:$A$252)</f>
        <v>2.1163220715973087E-3</v>
      </c>
      <c r="H68" s="76">
        <f>(1/(2*LOG(3.7*$D68/'Cost Estimates'!$U$5*1000)))^2</f>
        <v>9.4904462912918219E-3</v>
      </c>
      <c r="I68" s="30">
        <f t="shared" si="9"/>
        <v>3.0431577205408632E-2</v>
      </c>
      <c r="J68" s="72">
        <f>8*'Cost Estimates'!$U$1/9.81/'Pumping Costs Calculation'!$D68^4/PI()^2*$C68/MAX('Pipeline Pricing'!$A$3:$A$252)</f>
        <v>2.1163220715973087E-3</v>
      </c>
      <c r="K68" s="76">
        <f>(1/(2*LOG(3.7*$D68/'Cost Estimates'!$U$6*1000)))^2</f>
        <v>1.1152845500629007E-2</v>
      </c>
      <c r="L68" s="30">
        <f t="shared" si="10"/>
        <v>3.5762141051660444E-2</v>
      </c>
      <c r="M68" s="72">
        <f>8*'Cost Estimates'!$U$1/9.81/'Pumping Costs Calculation'!$D68^4/PI()^2*$C68/MAX('Pipeline Pricing'!$A$3:$A$252)</f>
        <v>2.1163220715973087E-3</v>
      </c>
      <c r="N68" s="76">
        <f>(1/(2*LOG(3.7*($D68-0.008)/'Cost Estimates'!$U$7*1000)))^2</f>
        <v>1.4104604303736145E-2</v>
      </c>
      <c r="O68" s="30">
        <f t="shared" si="11"/>
        <v>4.5227099089610888E-2</v>
      </c>
      <c r="P68" s="72">
        <f>8*'Cost Estimates'!$U$1/9.81/'Pumping Costs Calculation'!$D68^4/PI()^2*$C68/MAX('Pipeline Pricing'!$A$3:$A$252)</f>
        <v>2.1163220715973087E-3</v>
      </c>
    </row>
    <row r="69" spans="1:16">
      <c r="A69" s="58">
        <v>328</v>
      </c>
      <c r="B69" s="57">
        <v>1133.338</v>
      </c>
      <c r="C69" s="57">
        <v>2</v>
      </c>
      <c r="D69" s="57">
        <v>2.2000000000000002</v>
      </c>
      <c r="E69" s="76">
        <f>(1/(2*LOG(3.7*$D69/'Cost Estimates'!$U$4*1000)))^2</f>
        <v>8.4679866037394684E-3</v>
      </c>
      <c r="F69" s="30">
        <f t="shared" si="8"/>
        <v>2.7153010532551768E-2</v>
      </c>
      <c r="G69" s="72">
        <f>8*'Cost Estimates'!$U$1/9.81/'Pumping Costs Calculation'!$D69^4/PI()^2*$C69/MAX('Pipeline Pricing'!$A$3:$A$252)</f>
        <v>2.1163220715973087E-3</v>
      </c>
      <c r="H69" s="76">
        <f>(1/(2*LOG(3.7*$D69/'Cost Estimates'!$U$5*1000)))^2</f>
        <v>9.4904462912918219E-3</v>
      </c>
      <c r="I69" s="30">
        <f t="shared" si="9"/>
        <v>3.0431577205408632E-2</v>
      </c>
      <c r="J69" s="72">
        <f>8*'Cost Estimates'!$U$1/9.81/'Pumping Costs Calculation'!$D69^4/PI()^2*$C69/MAX('Pipeline Pricing'!$A$3:$A$252)</f>
        <v>2.1163220715973087E-3</v>
      </c>
      <c r="K69" s="76">
        <f>(1/(2*LOG(3.7*$D69/'Cost Estimates'!$U$6*1000)))^2</f>
        <v>1.1152845500629007E-2</v>
      </c>
      <c r="L69" s="30">
        <f t="shared" si="10"/>
        <v>3.5762141051660444E-2</v>
      </c>
      <c r="M69" s="72">
        <f>8*'Cost Estimates'!$U$1/9.81/'Pumping Costs Calculation'!$D69^4/PI()^2*$C69/MAX('Pipeline Pricing'!$A$3:$A$252)</f>
        <v>2.1163220715973087E-3</v>
      </c>
      <c r="N69" s="76">
        <f>(1/(2*LOG(3.7*($D69-0.008)/'Cost Estimates'!$U$7*1000)))^2</f>
        <v>1.4104604303736145E-2</v>
      </c>
      <c r="O69" s="30">
        <f t="shared" si="11"/>
        <v>4.5227099089610888E-2</v>
      </c>
      <c r="P69" s="72">
        <f>8*'Cost Estimates'!$U$1/9.81/'Pumping Costs Calculation'!$D69^4/PI()^2*$C69/MAX('Pipeline Pricing'!$A$3:$A$252)</f>
        <v>2.1163220715973087E-3</v>
      </c>
    </row>
    <row r="70" spans="1:16">
      <c r="A70" s="58">
        <v>330</v>
      </c>
      <c r="B70" s="57">
        <v>1136.405</v>
      </c>
      <c r="C70" s="57">
        <v>2</v>
      </c>
      <c r="D70" s="57">
        <v>2.2000000000000002</v>
      </c>
      <c r="E70" s="76">
        <f>(1/(2*LOG(3.7*$D70/'Cost Estimates'!$U$4*1000)))^2</f>
        <v>8.4679866037394684E-3</v>
      </c>
      <c r="F70" s="30">
        <f t="shared" si="8"/>
        <v>2.7153010532551768E-2</v>
      </c>
      <c r="G70" s="72">
        <f>8*'Cost Estimates'!$U$1/9.81/'Pumping Costs Calculation'!$D70^4/PI()^2*$C70/MAX('Pipeline Pricing'!$A$3:$A$252)</f>
        <v>2.1163220715973087E-3</v>
      </c>
      <c r="H70" s="76">
        <f>(1/(2*LOG(3.7*$D70/'Cost Estimates'!$U$5*1000)))^2</f>
        <v>9.4904462912918219E-3</v>
      </c>
      <c r="I70" s="30">
        <f t="shared" si="9"/>
        <v>3.0431577205408632E-2</v>
      </c>
      <c r="J70" s="72">
        <f>8*'Cost Estimates'!$U$1/9.81/'Pumping Costs Calculation'!$D70^4/PI()^2*$C70/MAX('Pipeline Pricing'!$A$3:$A$252)</f>
        <v>2.1163220715973087E-3</v>
      </c>
      <c r="K70" s="76">
        <f>(1/(2*LOG(3.7*$D70/'Cost Estimates'!$U$6*1000)))^2</f>
        <v>1.1152845500629007E-2</v>
      </c>
      <c r="L70" s="30">
        <f t="shared" si="10"/>
        <v>3.5762141051660444E-2</v>
      </c>
      <c r="M70" s="72">
        <f>8*'Cost Estimates'!$U$1/9.81/'Pumping Costs Calculation'!$D70^4/PI()^2*$C70/MAX('Pipeline Pricing'!$A$3:$A$252)</f>
        <v>2.1163220715973087E-3</v>
      </c>
      <c r="N70" s="76">
        <f>(1/(2*LOG(3.7*($D70-0.008)/'Cost Estimates'!$U$7*1000)))^2</f>
        <v>1.4104604303736145E-2</v>
      </c>
      <c r="O70" s="30">
        <f t="shared" si="11"/>
        <v>4.5227099089610888E-2</v>
      </c>
      <c r="P70" s="72">
        <f>8*'Cost Estimates'!$U$1/9.81/'Pumping Costs Calculation'!$D70^4/PI()^2*$C70/MAX('Pipeline Pricing'!$A$3:$A$252)</f>
        <v>2.1163220715973087E-3</v>
      </c>
    </row>
    <row r="71" spans="1:16">
      <c r="A71" s="58">
        <v>332</v>
      </c>
      <c r="B71" s="57">
        <v>1128.7090000000001</v>
      </c>
      <c r="C71" s="57">
        <v>2</v>
      </c>
      <c r="D71" s="57">
        <v>2.2000000000000002</v>
      </c>
      <c r="E71" s="76">
        <f>(1/(2*LOG(3.7*$D71/'Cost Estimates'!$U$4*1000)))^2</f>
        <v>8.4679866037394684E-3</v>
      </c>
      <c r="F71" s="30">
        <f t="shared" si="8"/>
        <v>2.7153010532551768E-2</v>
      </c>
      <c r="G71" s="72">
        <f>8*'Cost Estimates'!$U$1/9.81/'Pumping Costs Calculation'!$D71^4/PI()^2*$C71/MAX('Pipeline Pricing'!$A$3:$A$252)</f>
        <v>2.1163220715973087E-3</v>
      </c>
      <c r="H71" s="76">
        <f>(1/(2*LOG(3.7*$D71/'Cost Estimates'!$U$5*1000)))^2</f>
        <v>9.4904462912918219E-3</v>
      </c>
      <c r="I71" s="30">
        <f t="shared" si="9"/>
        <v>3.0431577205408632E-2</v>
      </c>
      <c r="J71" s="72">
        <f>8*'Cost Estimates'!$U$1/9.81/'Pumping Costs Calculation'!$D71^4/PI()^2*$C71/MAX('Pipeline Pricing'!$A$3:$A$252)</f>
        <v>2.1163220715973087E-3</v>
      </c>
      <c r="K71" s="76">
        <f>(1/(2*LOG(3.7*$D71/'Cost Estimates'!$U$6*1000)))^2</f>
        <v>1.1152845500629007E-2</v>
      </c>
      <c r="L71" s="30">
        <f t="shared" si="10"/>
        <v>3.5762141051660444E-2</v>
      </c>
      <c r="M71" s="72">
        <f>8*'Cost Estimates'!$U$1/9.81/'Pumping Costs Calculation'!$D71^4/PI()^2*$C71/MAX('Pipeline Pricing'!$A$3:$A$252)</f>
        <v>2.1163220715973087E-3</v>
      </c>
      <c r="N71" s="76">
        <f>(1/(2*LOG(3.7*($D71-0.008)/'Cost Estimates'!$U$7*1000)))^2</f>
        <v>1.4104604303736145E-2</v>
      </c>
      <c r="O71" s="30">
        <f t="shared" si="11"/>
        <v>4.5227099089610888E-2</v>
      </c>
      <c r="P71" s="72">
        <f>8*'Cost Estimates'!$U$1/9.81/'Pumping Costs Calculation'!$D71^4/PI()^2*$C71/MAX('Pipeline Pricing'!$A$3:$A$252)</f>
        <v>2.1163220715973087E-3</v>
      </c>
    </row>
    <row r="72" spans="1:16">
      <c r="A72" s="58">
        <v>334</v>
      </c>
      <c r="B72" s="57">
        <v>1120.713</v>
      </c>
      <c r="C72" s="57">
        <v>2</v>
      </c>
      <c r="D72" s="57">
        <v>2.2000000000000002</v>
      </c>
      <c r="E72" s="76">
        <f>(1/(2*LOG(3.7*$D72/'Cost Estimates'!$U$4*1000)))^2</f>
        <v>8.4679866037394684E-3</v>
      </c>
      <c r="F72" s="30">
        <f t="shared" si="8"/>
        <v>2.7153010532551768E-2</v>
      </c>
      <c r="G72" s="72">
        <f>8*'Cost Estimates'!$U$1/9.81/'Pumping Costs Calculation'!$D72^4/PI()^2*$C72/MAX('Pipeline Pricing'!$A$3:$A$252)</f>
        <v>2.1163220715973087E-3</v>
      </c>
      <c r="H72" s="76">
        <f>(1/(2*LOG(3.7*$D72/'Cost Estimates'!$U$5*1000)))^2</f>
        <v>9.4904462912918219E-3</v>
      </c>
      <c r="I72" s="30">
        <f t="shared" si="9"/>
        <v>3.0431577205408632E-2</v>
      </c>
      <c r="J72" s="72">
        <f>8*'Cost Estimates'!$U$1/9.81/'Pumping Costs Calculation'!$D72^4/PI()^2*$C72/MAX('Pipeline Pricing'!$A$3:$A$252)</f>
        <v>2.1163220715973087E-3</v>
      </c>
      <c r="K72" s="76">
        <f>(1/(2*LOG(3.7*$D72/'Cost Estimates'!$U$6*1000)))^2</f>
        <v>1.1152845500629007E-2</v>
      </c>
      <c r="L72" s="30">
        <f t="shared" si="10"/>
        <v>3.5762141051660444E-2</v>
      </c>
      <c r="M72" s="72">
        <f>8*'Cost Estimates'!$U$1/9.81/'Pumping Costs Calculation'!$D72^4/PI()^2*$C72/MAX('Pipeline Pricing'!$A$3:$A$252)</f>
        <v>2.1163220715973087E-3</v>
      </c>
      <c r="N72" s="76">
        <f>(1/(2*LOG(3.7*($D72-0.008)/'Cost Estimates'!$U$7*1000)))^2</f>
        <v>1.4104604303736145E-2</v>
      </c>
      <c r="O72" s="30">
        <f t="shared" si="11"/>
        <v>4.5227099089610888E-2</v>
      </c>
      <c r="P72" s="72">
        <f>8*'Cost Estimates'!$U$1/9.81/'Pumping Costs Calculation'!$D72^4/PI()^2*$C72/MAX('Pipeline Pricing'!$A$3:$A$252)</f>
        <v>2.1163220715973087E-3</v>
      </c>
    </row>
    <row r="73" spans="1:16">
      <c r="A73" s="58">
        <v>336</v>
      </c>
      <c r="B73" s="57">
        <v>1115.2260000000001</v>
      </c>
      <c r="C73" s="57">
        <v>2</v>
      </c>
      <c r="D73" s="57">
        <v>1.8</v>
      </c>
      <c r="E73" s="76">
        <f>(1/(2*LOG(3.7*$D73/'Cost Estimates'!$U$4*1000)))^2</f>
        <v>8.7463077071963571E-3</v>
      </c>
      <c r="F73" s="30">
        <f t="shared" si="8"/>
        <v>7.6491549174811171E-2</v>
      </c>
      <c r="G73" s="72">
        <f>8*'Cost Estimates'!$U$1/9.81/'Pumping Costs Calculation'!$D73^4/PI()^2*$C73/MAX('Pipeline Pricing'!$A$3:$A$252)</f>
        <v>4.7226141518451753E-3</v>
      </c>
      <c r="H73" s="76">
        <f>(1/(2*LOG(3.7*$D73/'Cost Estimates'!$U$5*1000)))^2</f>
        <v>9.8211436332891755E-3</v>
      </c>
      <c r="I73" s="30">
        <f t="shared" si="9"/>
        <v>8.5891614647917766E-2</v>
      </c>
      <c r="J73" s="72">
        <f>8*'Cost Estimates'!$U$1/9.81/'Pumping Costs Calculation'!$D73^4/PI()^2*$C73/MAX('Pipeline Pricing'!$A$3:$A$252)</f>
        <v>4.7226141518451753E-3</v>
      </c>
      <c r="K73" s="76">
        <f>(1/(2*LOG(3.7*$D73/'Cost Estimates'!$U$6*1000)))^2</f>
        <v>1.1575055557914658E-2</v>
      </c>
      <c r="L73" s="30">
        <f t="shared" si="10"/>
        <v>0.10123059478926277</v>
      </c>
      <c r="M73" s="72">
        <f>8*'Cost Estimates'!$U$1/9.81/'Pumping Costs Calculation'!$D73^4/PI()^2*$C73/MAX('Pipeline Pricing'!$A$3:$A$252)</f>
        <v>4.7226141518451753E-3</v>
      </c>
      <c r="N73" s="76">
        <f>(1/(2*LOG(3.7*($D73-0.008)/'Cost Estimates'!$U$7*1000)))^2</f>
        <v>1.4709705891825043E-2</v>
      </c>
      <c r="O73" s="30">
        <f t="shared" si="11"/>
        <v>0.12864493558187645</v>
      </c>
      <c r="P73" s="72">
        <f>8*'Cost Estimates'!$U$1/9.81/'Pumping Costs Calculation'!$D73^4/PI()^2*$C73/MAX('Pipeline Pricing'!$A$3:$A$252)</f>
        <v>4.7226141518451753E-3</v>
      </c>
    </row>
    <row r="74" spans="1:16">
      <c r="A74" s="58">
        <v>338</v>
      </c>
      <c r="B74" s="57">
        <v>1108.7090000000001</v>
      </c>
      <c r="C74" s="57">
        <v>2</v>
      </c>
      <c r="D74" s="57">
        <v>1.8</v>
      </c>
      <c r="E74" s="76">
        <f>(1/(2*LOG(3.7*$D74/'Cost Estimates'!$U$4*1000)))^2</f>
        <v>8.7463077071963571E-3</v>
      </c>
      <c r="F74" s="30">
        <f t="shared" si="8"/>
        <v>7.6491549174811171E-2</v>
      </c>
      <c r="G74" s="72">
        <f>8*'Cost Estimates'!$U$1/9.81/'Pumping Costs Calculation'!$D74^4/PI()^2*$C74/MAX('Pipeline Pricing'!$A$3:$A$252)</f>
        <v>4.7226141518451753E-3</v>
      </c>
      <c r="H74" s="76">
        <f>(1/(2*LOG(3.7*$D74/'Cost Estimates'!$U$5*1000)))^2</f>
        <v>9.8211436332891755E-3</v>
      </c>
      <c r="I74" s="30">
        <f t="shared" si="9"/>
        <v>8.5891614647917766E-2</v>
      </c>
      <c r="J74" s="72">
        <f>8*'Cost Estimates'!$U$1/9.81/'Pumping Costs Calculation'!$D74^4/PI()^2*$C74/MAX('Pipeline Pricing'!$A$3:$A$252)</f>
        <v>4.7226141518451753E-3</v>
      </c>
      <c r="K74" s="76">
        <f>(1/(2*LOG(3.7*$D74/'Cost Estimates'!$U$6*1000)))^2</f>
        <v>1.1575055557914658E-2</v>
      </c>
      <c r="L74" s="30">
        <f t="shared" si="10"/>
        <v>0.10123059478926277</v>
      </c>
      <c r="M74" s="72">
        <f>8*'Cost Estimates'!$U$1/9.81/'Pumping Costs Calculation'!$D74^4/PI()^2*$C74/MAX('Pipeline Pricing'!$A$3:$A$252)</f>
        <v>4.7226141518451753E-3</v>
      </c>
      <c r="N74" s="76">
        <f>(1/(2*LOG(3.7*($D74-0.008)/'Cost Estimates'!$U$7*1000)))^2</f>
        <v>1.4709705891825043E-2</v>
      </c>
      <c r="O74" s="30">
        <f t="shared" si="11"/>
        <v>0.12864493558187645</v>
      </c>
      <c r="P74" s="72">
        <f>8*'Cost Estimates'!$U$1/9.81/'Pumping Costs Calculation'!$D74^4/PI()^2*$C74/MAX('Pipeline Pricing'!$A$3:$A$252)</f>
        <v>4.7226141518451753E-3</v>
      </c>
    </row>
    <row r="75" spans="1:16">
      <c r="A75" s="58">
        <v>340</v>
      </c>
      <c r="B75" s="57">
        <v>1102.499</v>
      </c>
      <c r="C75" s="57">
        <v>2</v>
      </c>
      <c r="D75" s="57">
        <v>1.8</v>
      </c>
      <c r="E75" s="76">
        <f>(1/(2*LOG(3.7*$D75/'Cost Estimates'!$U$4*1000)))^2</f>
        <v>8.7463077071963571E-3</v>
      </c>
      <c r="F75" s="30">
        <f t="shared" si="8"/>
        <v>7.6491549174811171E-2</v>
      </c>
      <c r="G75" s="72">
        <f>8*'Cost Estimates'!$U$1/9.81/'Pumping Costs Calculation'!$D75^4/PI()^2*$C75/MAX('Pipeline Pricing'!$A$3:$A$252)</f>
        <v>4.7226141518451753E-3</v>
      </c>
      <c r="H75" s="76">
        <f>(1/(2*LOG(3.7*$D75/'Cost Estimates'!$U$5*1000)))^2</f>
        <v>9.8211436332891755E-3</v>
      </c>
      <c r="I75" s="30">
        <f t="shared" si="9"/>
        <v>8.5891614647917766E-2</v>
      </c>
      <c r="J75" s="72">
        <f>8*'Cost Estimates'!$U$1/9.81/'Pumping Costs Calculation'!$D75^4/PI()^2*$C75/MAX('Pipeline Pricing'!$A$3:$A$252)</f>
        <v>4.7226141518451753E-3</v>
      </c>
      <c r="K75" s="76">
        <f>(1/(2*LOG(3.7*$D75/'Cost Estimates'!$U$6*1000)))^2</f>
        <v>1.1575055557914658E-2</v>
      </c>
      <c r="L75" s="30">
        <f t="shared" si="10"/>
        <v>0.10123059478926277</v>
      </c>
      <c r="M75" s="72">
        <f>8*'Cost Estimates'!$U$1/9.81/'Pumping Costs Calculation'!$D75^4/PI()^2*$C75/MAX('Pipeline Pricing'!$A$3:$A$252)</f>
        <v>4.7226141518451753E-3</v>
      </c>
      <c r="N75" s="76">
        <f>(1/(2*LOG(3.7*($D75-0.008)/'Cost Estimates'!$U$7*1000)))^2</f>
        <v>1.4709705891825043E-2</v>
      </c>
      <c r="O75" s="30">
        <f t="shared" si="11"/>
        <v>0.12864493558187645</v>
      </c>
      <c r="P75" s="72">
        <f>8*'Cost Estimates'!$U$1/9.81/'Pumping Costs Calculation'!$D75^4/PI()^2*$C75/MAX('Pipeline Pricing'!$A$3:$A$252)</f>
        <v>4.7226141518451753E-3</v>
      </c>
    </row>
    <row r="76" spans="1:16">
      <c r="A76" s="58">
        <v>342</v>
      </c>
      <c r="B76" s="57">
        <v>1096.3489999999999</v>
      </c>
      <c r="C76" s="57">
        <v>2</v>
      </c>
      <c r="D76" s="57">
        <v>1.8</v>
      </c>
      <c r="E76" s="76">
        <f>(1/(2*LOG(3.7*$D76/'Cost Estimates'!$U$4*1000)))^2</f>
        <v>8.7463077071963571E-3</v>
      </c>
      <c r="F76" s="30">
        <f t="shared" si="8"/>
        <v>7.6491549174811171E-2</v>
      </c>
      <c r="G76" s="72">
        <f>8*'Cost Estimates'!$U$1/9.81/'Pumping Costs Calculation'!$D76^4/PI()^2*$C76/MAX('Pipeline Pricing'!$A$3:$A$252)</f>
        <v>4.7226141518451753E-3</v>
      </c>
      <c r="H76" s="76">
        <f>(1/(2*LOG(3.7*$D76/'Cost Estimates'!$U$5*1000)))^2</f>
        <v>9.8211436332891755E-3</v>
      </c>
      <c r="I76" s="30">
        <f t="shared" si="9"/>
        <v>8.5891614647917766E-2</v>
      </c>
      <c r="J76" s="72">
        <f>8*'Cost Estimates'!$U$1/9.81/'Pumping Costs Calculation'!$D76^4/PI()^2*$C76/MAX('Pipeline Pricing'!$A$3:$A$252)</f>
        <v>4.7226141518451753E-3</v>
      </c>
      <c r="K76" s="76">
        <f>(1/(2*LOG(3.7*$D76/'Cost Estimates'!$U$6*1000)))^2</f>
        <v>1.1575055557914658E-2</v>
      </c>
      <c r="L76" s="30">
        <f t="shared" si="10"/>
        <v>0.10123059478926277</v>
      </c>
      <c r="M76" s="72">
        <f>8*'Cost Estimates'!$U$1/9.81/'Pumping Costs Calculation'!$D76^4/PI()^2*$C76/MAX('Pipeline Pricing'!$A$3:$A$252)</f>
        <v>4.7226141518451753E-3</v>
      </c>
      <c r="N76" s="76">
        <f>(1/(2*LOG(3.7*($D76-0.008)/'Cost Estimates'!$U$7*1000)))^2</f>
        <v>1.4709705891825043E-2</v>
      </c>
      <c r="O76" s="30">
        <f t="shared" si="11"/>
        <v>0.12864493558187645</v>
      </c>
      <c r="P76" s="72">
        <f>8*'Cost Estimates'!$U$1/9.81/'Pumping Costs Calculation'!$D76^4/PI()^2*$C76/MAX('Pipeline Pricing'!$A$3:$A$252)</f>
        <v>4.7226141518451753E-3</v>
      </c>
    </row>
    <row r="77" spans="1:16">
      <c r="A77" s="58">
        <v>344</v>
      </c>
      <c r="B77" s="57">
        <v>1090.3900000000001</v>
      </c>
      <c r="C77" s="57">
        <v>2</v>
      </c>
      <c r="D77" s="57">
        <v>1.8</v>
      </c>
      <c r="E77" s="76">
        <f>(1/(2*LOG(3.7*$D77/'Cost Estimates'!$U$4*1000)))^2</f>
        <v>8.7463077071963571E-3</v>
      </c>
      <c r="F77" s="30">
        <f t="shared" si="8"/>
        <v>7.6491549174811171E-2</v>
      </c>
      <c r="G77" s="72">
        <f>8*'Cost Estimates'!$U$1/9.81/'Pumping Costs Calculation'!$D77^4/PI()^2*$C77/MAX('Pipeline Pricing'!$A$3:$A$252)</f>
        <v>4.7226141518451753E-3</v>
      </c>
      <c r="H77" s="76">
        <f>(1/(2*LOG(3.7*$D77/'Cost Estimates'!$U$5*1000)))^2</f>
        <v>9.8211436332891755E-3</v>
      </c>
      <c r="I77" s="30">
        <f t="shared" si="9"/>
        <v>8.5891614647917766E-2</v>
      </c>
      <c r="J77" s="72">
        <f>8*'Cost Estimates'!$U$1/9.81/'Pumping Costs Calculation'!$D77^4/PI()^2*$C77/MAX('Pipeline Pricing'!$A$3:$A$252)</f>
        <v>4.7226141518451753E-3</v>
      </c>
      <c r="K77" s="76">
        <f>(1/(2*LOG(3.7*$D77/'Cost Estimates'!$U$6*1000)))^2</f>
        <v>1.1575055557914658E-2</v>
      </c>
      <c r="L77" s="30">
        <f t="shared" si="10"/>
        <v>0.10123059478926277</v>
      </c>
      <c r="M77" s="72">
        <f>8*'Cost Estimates'!$U$1/9.81/'Pumping Costs Calculation'!$D77^4/PI()^2*$C77/MAX('Pipeline Pricing'!$A$3:$A$252)</f>
        <v>4.7226141518451753E-3</v>
      </c>
      <c r="N77" s="76">
        <f>(1/(2*LOG(3.7*($D77-0.008)/'Cost Estimates'!$U$7*1000)))^2</f>
        <v>1.4709705891825043E-2</v>
      </c>
      <c r="O77" s="30">
        <f t="shared" si="11"/>
        <v>0.12864493558187645</v>
      </c>
      <c r="P77" s="72">
        <f>8*'Cost Estimates'!$U$1/9.81/'Pumping Costs Calculation'!$D77^4/PI()^2*$C77/MAX('Pipeline Pricing'!$A$3:$A$252)</f>
        <v>4.7226141518451753E-3</v>
      </c>
    </row>
    <row r="78" spans="1:16">
      <c r="A78" s="58">
        <v>346</v>
      </c>
      <c r="B78" s="57">
        <v>1087.7650000000001</v>
      </c>
      <c r="C78" s="57">
        <v>2</v>
      </c>
      <c r="D78" s="57">
        <v>1.8</v>
      </c>
      <c r="E78" s="76">
        <f>(1/(2*LOG(3.7*$D78/'Cost Estimates'!$U$4*1000)))^2</f>
        <v>8.7463077071963571E-3</v>
      </c>
      <c r="F78" s="30">
        <f t="shared" si="8"/>
        <v>7.6491549174811171E-2</v>
      </c>
      <c r="G78" s="72">
        <f>8*'Cost Estimates'!$U$1/9.81/'Pumping Costs Calculation'!$D78^4/PI()^2*$C78/MAX('Pipeline Pricing'!$A$3:$A$252)</f>
        <v>4.7226141518451753E-3</v>
      </c>
      <c r="H78" s="76">
        <f>(1/(2*LOG(3.7*$D78/'Cost Estimates'!$U$5*1000)))^2</f>
        <v>9.8211436332891755E-3</v>
      </c>
      <c r="I78" s="30">
        <f t="shared" si="9"/>
        <v>8.5891614647917766E-2</v>
      </c>
      <c r="J78" s="72">
        <f>8*'Cost Estimates'!$U$1/9.81/'Pumping Costs Calculation'!$D78^4/PI()^2*$C78/MAX('Pipeline Pricing'!$A$3:$A$252)</f>
        <v>4.7226141518451753E-3</v>
      </c>
      <c r="K78" s="76">
        <f>(1/(2*LOG(3.7*$D78/'Cost Estimates'!$U$6*1000)))^2</f>
        <v>1.1575055557914658E-2</v>
      </c>
      <c r="L78" s="30">
        <f t="shared" si="10"/>
        <v>0.10123059478926277</v>
      </c>
      <c r="M78" s="72">
        <f>8*'Cost Estimates'!$U$1/9.81/'Pumping Costs Calculation'!$D78^4/PI()^2*$C78/MAX('Pipeline Pricing'!$A$3:$A$252)</f>
        <v>4.7226141518451753E-3</v>
      </c>
      <c r="N78" s="76">
        <f>(1/(2*LOG(3.7*($D78-0.008)/'Cost Estimates'!$U$7*1000)))^2</f>
        <v>1.4709705891825043E-2</v>
      </c>
      <c r="O78" s="30">
        <f t="shared" si="11"/>
        <v>0.12864493558187645</v>
      </c>
      <c r="P78" s="72">
        <f>8*'Cost Estimates'!$U$1/9.81/'Pumping Costs Calculation'!$D78^4/PI()^2*$C78/MAX('Pipeline Pricing'!$A$3:$A$252)</f>
        <v>4.7226141518451753E-3</v>
      </c>
    </row>
    <row r="79" spans="1:16">
      <c r="A79" s="58">
        <v>348</v>
      </c>
      <c r="B79" s="57">
        <v>1084.6610000000001</v>
      </c>
      <c r="C79" s="57">
        <v>2</v>
      </c>
      <c r="D79" s="57">
        <v>1.8</v>
      </c>
      <c r="E79" s="76">
        <f>(1/(2*LOG(3.7*$D79/'Cost Estimates'!$U$4*1000)))^2</f>
        <v>8.7463077071963571E-3</v>
      </c>
      <c r="F79" s="30">
        <f t="shared" si="8"/>
        <v>7.6491549174811171E-2</v>
      </c>
      <c r="G79" s="72">
        <f>8*'Cost Estimates'!$U$1/9.81/'Pumping Costs Calculation'!$D79^4/PI()^2*$C79/MAX('Pipeline Pricing'!$A$3:$A$252)</f>
        <v>4.7226141518451753E-3</v>
      </c>
      <c r="H79" s="76">
        <f>(1/(2*LOG(3.7*$D79/'Cost Estimates'!$U$5*1000)))^2</f>
        <v>9.8211436332891755E-3</v>
      </c>
      <c r="I79" s="30">
        <f t="shared" si="9"/>
        <v>8.5891614647917766E-2</v>
      </c>
      <c r="J79" s="72">
        <f>8*'Cost Estimates'!$U$1/9.81/'Pumping Costs Calculation'!$D79^4/PI()^2*$C79/MAX('Pipeline Pricing'!$A$3:$A$252)</f>
        <v>4.7226141518451753E-3</v>
      </c>
      <c r="K79" s="76">
        <f>(1/(2*LOG(3.7*$D79/'Cost Estimates'!$U$6*1000)))^2</f>
        <v>1.1575055557914658E-2</v>
      </c>
      <c r="L79" s="30">
        <f t="shared" si="10"/>
        <v>0.10123059478926277</v>
      </c>
      <c r="M79" s="72">
        <f>8*'Cost Estimates'!$U$1/9.81/'Pumping Costs Calculation'!$D79^4/PI()^2*$C79/MAX('Pipeline Pricing'!$A$3:$A$252)</f>
        <v>4.7226141518451753E-3</v>
      </c>
      <c r="N79" s="76">
        <f>(1/(2*LOG(3.7*($D79-0.008)/'Cost Estimates'!$U$7*1000)))^2</f>
        <v>1.4709705891825043E-2</v>
      </c>
      <c r="O79" s="30">
        <f t="shared" si="11"/>
        <v>0.12864493558187645</v>
      </c>
      <c r="P79" s="72">
        <f>8*'Cost Estimates'!$U$1/9.81/'Pumping Costs Calculation'!$D79^4/PI()^2*$C79/MAX('Pipeline Pricing'!$A$3:$A$252)</f>
        <v>4.7226141518451753E-3</v>
      </c>
    </row>
    <row r="80" spans="1:16">
      <c r="A80" s="58">
        <v>350</v>
      </c>
      <c r="B80" s="57">
        <v>1081.662</v>
      </c>
      <c r="C80" s="57">
        <v>2</v>
      </c>
      <c r="D80" s="57">
        <v>1.8</v>
      </c>
      <c r="E80" s="76">
        <f>(1/(2*LOG(3.7*$D80/'Cost Estimates'!$U$4*1000)))^2</f>
        <v>8.7463077071963571E-3</v>
      </c>
      <c r="F80" s="30">
        <f t="shared" si="8"/>
        <v>7.6491549174811171E-2</v>
      </c>
      <c r="G80" s="72">
        <f>8*'Cost Estimates'!$U$1/9.81/'Pumping Costs Calculation'!$D80^4/PI()^2*$C80/MAX('Pipeline Pricing'!$A$3:$A$252)</f>
        <v>4.7226141518451753E-3</v>
      </c>
      <c r="H80" s="76">
        <f>(1/(2*LOG(3.7*$D80/'Cost Estimates'!$U$5*1000)))^2</f>
        <v>9.8211436332891755E-3</v>
      </c>
      <c r="I80" s="30">
        <f t="shared" si="9"/>
        <v>8.5891614647917766E-2</v>
      </c>
      <c r="J80" s="72">
        <f>8*'Cost Estimates'!$U$1/9.81/'Pumping Costs Calculation'!$D80^4/PI()^2*$C80/MAX('Pipeline Pricing'!$A$3:$A$252)</f>
        <v>4.7226141518451753E-3</v>
      </c>
      <c r="K80" s="76">
        <f>(1/(2*LOG(3.7*$D80/'Cost Estimates'!$U$6*1000)))^2</f>
        <v>1.1575055557914658E-2</v>
      </c>
      <c r="L80" s="30">
        <f t="shared" si="10"/>
        <v>0.10123059478926277</v>
      </c>
      <c r="M80" s="72">
        <f>8*'Cost Estimates'!$U$1/9.81/'Pumping Costs Calculation'!$D80^4/PI()^2*$C80/MAX('Pipeline Pricing'!$A$3:$A$252)</f>
        <v>4.7226141518451753E-3</v>
      </c>
      <c r="N80" s="76">
        <f>(1/(2*LOG(3.7*($D80-0.008)/'Cost Estimates'!$U$7*1000)))^2</f>
        <v>1.4709705891825043E-2</v>
      </c>
      <c r="O80" s="30">
        <f t="shared" si="11"/>
        <v>0.12864493558187645</v>
      </c>
      <c r="P80" s="72">
        <f>8*'Cost Estimates'!$U$1/9.81/'Pumping Costs Calculation'!$D80^4/PI()^2*$C80/MAX('Pipeline Pricing'!$A$3:$A$252)</f>
        <v>4.7226141518451753E-3</v>
      </c>
    </row>
    <row r="81" spans="1:16">
      <c r="A81" s="58">
        <v>352</v>
      </c>
      <c r="B81" s="57">
        <v>1076.8720000000001</v>
      </c>
      <c r="C81" s="57">
        <v>2</v>
      </c>
      <c r="D81" s="57">
        <v>1.8</v>
      </c>
      <c r="E81" s="76">
        <f>(1/(2*LOG(3.7*$D81/'Cost Estimates'!$U$4*1000)))^2</f>
        <v>8.7463077071963571E-3</v>
      </c>
      <c r="F81" s="30">
        <f t="shared" si="8"/>
        <v>7.6491549174811171E-2</v>
      </c>
      <c r="G81" s="72">
        <f>8*'Cost Estimates'!$U$1/9.81/'Pumping Costs Calculation'!$D81^4/PI()^2*$C81/MAX('Pipeline Pricing'!$A$3:$A$252)</f>
        <v>4.7226141518451753E-3</v>
      </c>
      <c r="H81" s="76">
        <f>(1/(2*LOG(3.7*$D81/'Cost Estimates'!$U$5*1000)))^2</f>
        <v>9.8211436332891755E-3</v>
      </c>
      <c r="I81" s="30">
        <f t="shared" si="9"/>
        <v>8.5891614647917766E-2</v>
      </c>
      <c r="J81" s="72">
        <f>8*'Cost Estimates'!$U$1/9.81/'Pumping Costs Calculation'!$D81^4/PI()^2*$C81/MAX('Pipeline Pricing'!$A$3:$A$252)</f>
        <v>4.7226141518451753E-3</v>
      </c>
      <c r="K81" s="76">
        <f>(1/(2*LOG(3.7*$D81/'Cost Estimates'!$U$6*1000)))^2</f>
        <v>1.1575055557914658E-2</v>
      </c>
      <c r="L81" s="30">
        <f t="shared" si="10"/>
        <v>0.10123059478926277</v>
      </c>
      <c r="M81" s="72">
        <f>8*'Cost Estimates'!$U$1/9.81/'Pumping Costs Calculation'!$D81^4/PI()^2*$C81/MAX('Pipeline Pricing'!$A$3:$A$252)</f>
        <v>4.7226141518451753E-3</v>
      </c>
      <c r="N81" s="76">
        <f>(1/(2*LOG(3.7*($D81-0.008)/'Cost Estimates'!$U$7*1000)))^2</f>
        <v>1.4709705891825043E-2</v>
      </c>
      <c r="O81" s="30">
        <f t="shared" si="11"/>
        <v>0.12864493558187645</v>
      </c>
      <c r="P81" s="72">
        <f>8*'Cost Estimates'!$U$1/9.81/'Pumping Costs Calculation'!$D81^4/PI()^2*$C81/MAX('Pipeline Pricing'!$A$3:$A$252)</f>
        <v>4.7226141518451753E-3</v>
      </c>
    </row>
    <row r="82" spans="1:16">
      <c r="A82" s="58">
        <v>354</v>
      </c>
      <c r="B82" s="57">
        <v>1070.8979999999999</v>
      </c>
      <c r="C82" s="57">
        <v>2</v>
      </c>
      <c r="D82" s="57">
        <v>1.8</v>
      </c>
      <c r="E82" s="76">
        <f>(1/(2*LOG(3.7*$D82/'Cost Estimates'!$U$4*1000)))^2</f>
        <v>8.7463077071963571E-3</v>
      </c>
      <c r="F82" s="30">
        <f t="shared" si="8"/>
        <v>7.6491549174811171E-2</v>
      </c>
      <c r="G82" s="72">
        <f>8*'Cost Estimates'!$U$1/9.81/'Pumping Costs Calculation'!$D82^4/PI()^2*$C82/MAX('Pipeline Pricing'!$A$3:$A$252)</f>
        <v>4.7226141518451753E-3</v>
      </c>
      <c r="H82" s="76">
        <f>(1/(2*LOG(3.7*$D82/'Cost Estimates'!$U$5*1000)))^2</f>
        <v>9.8211436332891755E-3</v>
      </c>
      <c r="I82" s="30">
        <f t="shared" si="9"/>
        <v>8.5891614647917766E-2</v>
      </c>
      <c r="J82" s="72">
        <f>8*'Cost Estimates'!$U$1/9.81/'Pumping Costs Calculation'!$D82^4/PI()^2*$C82/MAX('Pipeline Pricing'!$A$3:$A$252)</f>
        <v>4.7226141518451753E-3</v>
      </c>
      <c r="K82" s="76">
        <f>(1/(2*LOG(3.7*$D82/'Cost Estimates'!$U$6*1000)))^2</f>
        <v>1.1575055557914658E-2</v>
      </c>
      <c r="L82" s="30">
        <f t="shared" si="10"/>
        <v>0.10123059478926277</v>
      </c>
      <c r="M82" s="72">
        <f>8*'Cost Estimates'!$U$1/9.81/'Pumping Costs Calculation'!$D82^4/PI()^2*$C82/MAX('Pipeline Pricing'!$A$3:$A$252)</f>
        <v>4.7226141518451753E-3</v>
      </c>
      <c r="N82" s="76">
        <f>(1/(2*LOG(3.7*($D82-0.008)/'Cost Estimates'!$U$7*1000)))^2</f>
        <v>1.4709705891825043E-2</v>
      </c>
      <c r="O82" s="30">
        <f t="shared" si="11"/>
        <v>0.12864493558187645</v>
      </c>
      <c r="P82" s="72">
        <f>8*'Cost Estimates'!$U$1/9.81/'Pumping Costs Calculation'!$D82^4/PI()^2*$C82/MAX('Pipeline Pricing'!$A$3:$A$252)</f>
        <v>4.7226141518451753E-3</v>
      </c>
    </row>
    <row r="83" spans="1:16">
      <c r="A83" s="58">
        <v>356</v>
      </c>
      <c r="B83" s="57">
        <v>1065.018</v>
      </c>
      <c r="C83" s="57">
        <v>2</v>
      </c>
      <c r="D83" s="57">
        <v>1.8</v>
      </c>
      <c r="E83" s="76">
        <f>(1/(2*LOG(3.7*$D83/'Cost Estimates'!$U$4*1000)))^2</f>
        <v>8.7463077071963571E-3</v>
      </c>
      <c r="F83" s="30">
        <f t="shared" si="8"/>
        <v>7.6491549174811171E-2</v>
      </c>
      <c r="G83" s="72">
        <f>8*'Cost Estimates'!$U$1/9.81/'Pumping Costs Calculation'!$D83^4/PI()^2*$C83/MAX('Pipeline Pricing'!$A$3:$A$252)</f>
        <v>4.7226141518451753E-3</v>
      </c>
      <c r="H83" s="76">
        <f>(1/(2*LOG(3.7*$D83/'Cost Estimates'!$U$5*1000)))^2</f>
        <v>9.8211436332891755E-3</v>
      </c>
      <c r="I83" s="30">
        <f t="shared" si="9"/>
        <v>8.5891614647917766E-2</v>
      </c>
      <c r="J83" s="72">
        <f>8*'Cost Estimates'!$U$1/9.81/'Pumping Costs Calculation'!$D83^4/PI()^2*$C83/MAX('Pipeline Pricing'!$A$3:$A$252)</f>
        <v>4.7226141518451753E-3</v>
      </c>
      <c r="K83" s="76">
        <f>(1/(2*LOG(3.7*$D83/'Cost Estimates'!$U$6*1000)))^2</f>
        <v>1.1575055557914658E-2</v>
      </c>
      <c r="L83" s="30">
        <f t="shared" si="10"/>
        <v>0.10123059478926277</v>
      </c>
      <c r="M83" s="72">
        <f>8*'Cost Estimates'!$U$1/9.81/'Pumping Costs Calculation'!$D83^4/PI()^2*$C83/MAX('Pipeline Pricing'!$A$3:$A$252)</f>
        <v>4.7226141518451753E-3</v>
      </c>
      <c r="N83" s="76">
        <f>(1/(2*LOG(3.7*($D83-0.008)/'Cost Estimates'!$U$7*1000)))^2</f>
        <v>1.4709705891825043E-2</v>
      </c>
      <c r="O83" s="30">
        <f t="shared" si="11"/>
        <v>0.12864493558187645</v>
      </c>
      <c r="P83" s="72">
        <f>8*'Cost Estimates'!$U$1/9.81/'Pumping Costs Calculation'!$D83^4/PI()^2*$C83/MAX('Pipeline Pricing'!$A$3:$A$252)</f>
        <v>4.7226141518451753E-3</v>
      </c>
    </row>
    <row r="84" spans="1:16">
      <c r="A84" s="58">
        <v>358</v>
      </c>
      <c r="B84" s="57">
        <v>1059.58</v>
      </c>
      <c r="C84" s="57">
        <v>2</v>
      </c>
      <c r="D84" s="57">
        <v>1.8</v>
      </c>
      <c r="E84" s="76">
        <f>(1/(2*LOG(3.7*$D84/'Cost Estimates'!$U$4*1000)))^2</f>
        <v>8.7463077071963571E-3</v>
      </c>
      <c r="F84" s="30">
        <f t="shared" si="8"/>
        <v>7.6491549174811171E-2</v>
      </c>
      <c r="G84" s="72">
        <f>8*'Cost Estimates'!$U$1/9.81/'Pumping Costs Calculation'!$D84^4/PI()^2*$C84/MAX('Pipeline Pricing'!$A$3:$A$252)</f>
        <v>4.7226141518451753E-3</v>
      </c>
      <c r="H84" s="76">
        <f>(1/(2*LOG(3.7*$D84/'Cost Estimates'!$U$5*1000)))^2</f>
        <v>9.8211436332891755E-3</v>
      </c>
      <c r="I84" s="30">
        <f t="shared" si="9"/>
        <v>8.5891614647917766E-2</v>
      </c>
      <c r="J84" s="72">
        <f>8*'Cost Estimates'!$U$1/9.81/'Pumping Costs Calculation'!$D84^4/PI()^2*$C84/MAX('Pipeline Pricing'!$A$3:$A$252)</f>
        <v>4.7226141518451753E-3</v>
      </c>
      <c r="K84" s="76">
        <f>(1/(2*LOG(3.7*$D84/'Cost Estimates'!$U$6*1000)))^2</f>
        <v>1.1575055557914658E-2</v>
      </c>
      <c r="L84" s="30">
        <f t="shared" si="10"/>
        <v>0.10123059478926277</v>
      </c>
      <c r="M84" s="72">
        <f>8*'Cost Estimates'!$U$1/9.81/'Pumping Costs Calculation'!$D84^4/PI()^2*$C84/MAX('Pipeline Pricing'!$A$3:$A$252)</f>
        <v>4.7226141518451753E-3</v>
      </c>
      <c r="N84" s="76">
        <f>(1/(2*LOG(3.7*($D84-0.008)/'Cost Estimates'!$U$7*1000)))^2</f>
        <v>1.4709705891825043E-2</v>
      </c>
      <c r="O84" s="30">
        <f t="shared" si="11"/>
        <v>0.12864493558187645</v>
      </c>
      <c r="P84" s="72">
        <f>8*'Cost Estimates'!$U$1/9.81/'Pumping Costs Calculation'!$D84^4/PI()^2*$C84/MAX('Pipeline Pricing'!$A$3:$A$252)</f>
        <v>4.7226141518451753E-3</v>
      </c>
    </row>
    <row r="85" spans="1:16">
      <c r="A85" s="58">
        <v>360</v>
      </c>
      <c r="B85" s="57">
        <v>1055.2840000000001</v>
      </c>
      <c r="C85" s="57">
        <v>2</v>
      </c>
      <c r="D85" s="57">
        <v>1.8</v>
      </c>
      <c r="E85" s="76">
        <f>(1/(2*LOG(3.7*$D85/'Cost Estimates'!$U$4*1000)))^2</f>
        <v>8.7463077071963571E-3</v>
      </c>
      <c r="F85" s="30">
        <f t="shared" si="8"/>
        <v>7.6491549174811171E-2</v>
      </c>
      <c r="G85" s="72">
        <f>8*'Cost Estimates'!$U$1/9.81/'Pumping Costs Calculation'!$D85^4/PI()^2*$C85/MAX('Pipeline Pricing'!$A$3:$A$252)</f>
        <v>4.7226141518451753E-3</v>
      </c>
      <c r="H85" s="76">
        <f>(1/(2*LOG(3.7*$D85/'Cost Estimates'!$U$5*1000)))^2</f>
        <v>9.8211436332891755E-3</v>
      </c>
      <c r="I85" s="30">
        <f t="shared" si="9"/>
        <v>8.5891614647917766E-2</v>
      </c>
      <c r="J85" s="72">
        <f>8*'Cost Estimates'!$U$1/9.81/'Pumping Costs Calculation'!$D85^4/PI()^2*$C85/MAX('Pipeline Pricing'!$A$3:$A$252)</f>
        <v>4.7226141518451753E-3</v>
      </c>
      <c r="K85" s="76">
        <f>(1/(2*LOG(3.7*$D85/'Cost Estimates'!$U$6*1000)))^2</f>
        <v>1.1575055557914658E-2</v>
      </c>
      <c r="L85" s="30">
        <f t="shared" si="10"/>
        <v>0.10123059478926277</v>
      </c>
      <c r="M85" s="72">
        <f>8*'Cost Estimates'!$U$1/9.81/'Pumping Costs Calculation'!$D85^4/PI()^2*$C85/MAX('Pipeline Pricing'!$A$3:$A$252)</f>
        <v>4.7226141518451753E-3</v>
      </c>
      <c r="N85" s="76">
        <f>(1/(2*LOG(3.7*($D85-0.008)/'Cost Estimates'!$U$7*1000)))^2</f>
        <v>1.4709705891825043E-2</v>
      </c>
      <c r="O85" s="30">
        <f t="shared" si="11"/>
        <v>0.12864493558187645</v>
      </c>
      <c r="P85" s="72">
        <f>8*'Cost Estimates'!$U$1/9.81/'Pumping Costs Calculation'!$D85^4/PI()^2*$C85/MAX('Pipeline Pricing'!$A$3:$A$252)</f>
        <v>4.7226141518451753E-3</v>
      </c>
    </row>
    <row r="86" spans="1:16">
      <c r="A86" s="58">
        <v>362</v>
      </c>
      <c r="B86" s="57">
        <v>1050.886</v>
      </c>
      <c r="C86" s="57">
        <v>2</v>
      </c>
      <c r="D86" s="57">
        <v>1.8</v>
      </c>
      <c r="E86" s="76">
        <f>(1/(2*LOG(3.7*$D86/'Cost Estimates'!$U$4*1000)))^2</f>
        <v>8.7463077071963571E-3</v>
      </c>
      <c r="F86" s="30">
        <f t="shared" si="8"/>
        <v>7.6491549174811171E-2</v>
      </c>
      <c r="G86" s="72">
        <f>8*'Cost Estimates'!$U$1/9.81/'Pumping Costs Calculation'!$D86^4/PI()^2*$C86/MAX('Pipeline Pricing'!$A$3:$A$252)</f>
        <v>4.7226141518451753E-3</v>
      </c>
      <c r="H86" s="76">
        <f>(1/(2*LOG(3.7*$D86/'Cost Estimates'!$U$5*1000)))^2</f>
        <v>9.8211436332891755E-3</v>
      </c>
      <c r="I86" s="30">
        <f t="shared" si="9"/>
        <v>8.5891614647917766E-2</v>
      </c>
      <c r="J86" s="72">
        <f>8*'Cost Estimates'!$U$1/9.81/'Pumping Costs Calculation'!$D86^4/PI()^2*$C86/MAX('Pipeline Pricing'!$A$3:$A$252)</f>
        <v>4.7226141518451753E-3</v>
      </c>
      <c r="K86" s="76">
        <f>(1/(2*LOG(3.7*$D86/'Cost Estimates'!$U$6*1000)))^2</f>
        <v>1.1575055557914658E-2</v>
      </c>
      <c r="L86" s="30">
        <f t="shared" si="10"/>
        <v>0.10123059478926277</v>
      </c>
      <c r="M86" s="72">
        <f>8*'Cost Estimates'!$U$1/9.81/'Pumping Costs Calculation'!$D86^4/PI()^2*$C86/MAX('Pipeline Pricing'!$A$3:$A$252)</f>
        <v>4.7226141518451753E-3</v>
      </c>
      <c r="N86" s="76">
        <f>(1/(2*LOG(3.7*($D86-0.008)/'Cost Estimates'!$U$7*1000)))^2</f>
        <v>1.4709705891825043E-2</v>
      </c>
      <c r="O86" s="30">
        <f t="shared" si="11"/>
        <v>0.12864493558187645</v>
      </c>
      <c r="P86" s="72">
        <f>8*'Cost Estimates'!$U$1/9.81/'Pumping Costs Calculation'!$D86^4/PI()^2*$C86/MAX('Pipeline Pricing'!$A$3:$A$252)</f>
        <v>4.7226141518451753E-3</v>
      </c>
    </row>
    <row r="87" spans="1:16">
      <c r="A87" s="58">
        <v>364</v>
      </c>
      <c r="B87" s="57">
        <v>1052.6469999999999</v>
      </c>
      <c r="C87" s="57">
        <v>2</v>
      </c>
      <c r="D87" s="57">
        <v>1.8</v>
      </c>
      <c r="E87" s="76">
        <f>(1/(2*LOG(3.7*$D87/'Cost Estimates'!$U$4*1000)))^2</f>
        <v>8.7463077071963571E-3</v>
      </c>
      <c r="F87" s="30">
        <f t="shared" si="8"/>
        <v>7.6491549174811171E-2</v>
      </c>
      <c r="G87" s="72">
        <f>8*'Cost Estimates'!$U$1/9.81/'Pumping Costs Calculation'!$D87^4/PI()^2*$C87/MAX('Pipeline Pricing'!$A$3:$A$252)</f>
        <v>4.7226141518451753E-3</v>
      </c>
      <c r="H87" s="76">
        <f>(1/(2*LOG(3.7*$D87/'Cost Estimates'!$U$5*1000)))^2</f>
        <v>9.8211436332891755E-3</v>
      </c>
      <c r="I87" s="30">
        <f t="shared" si="9"/>
        <v>8.5891614647917766E-2</v>
      </c>
      <c r="J87" s="72">
        <f>8*'Cost Estimates'!$U$1/9.81/'Pumping Costs Calculation'!$D87^4/PI()^2*$C87/MAX('Pipeline Pricing'!$A$3:$A$252)</f>
        <v>4.7226141518451753E-3</v>
      </c>
      <c r="K87" s="76">
        <f>(1/(2*LOG(3.7*$D87/'Cost Estimates'!$U$6*1000)))^2</f>
        <v>1.1575055557914658E-2</v>
      </c>
      <c r="L87" s="30">
        <f t="shared" si="10"/>
        <v>0.10123059478926277</v>
      </c>
      <c r="M87" s="72">
        <f>8*'Cost Estimates'!$U$1/9.81/'Pumping Costs Calculation'!$D87^4/PI()^2*$C87/MAX('Pipeline Pricing'!$A$3:$A$252)</f>
        <v>4.7226141518451753E-3</v>
      </c>
      <c r="N87" s="76">
        <f>(1/(2*LOG(3.7*($D87-0.008)/'Cost Estimates'!$U$7*1000)))^2</f>
        <v>1.4709705891825043E-2</v>
      </c>
      <c r="O87" s="30">
        <f t="shared" si="11"/>
        <v>0.12864493558187645</v>
      </c>
      <c r="P87" s="72">
        <f>8*'Cost Estimates'!$U$1/9.81/'Pumping Costs Calculation'!$D87^4/PI()^2*$C87/MAX('Pipeline Pricing'!$A$3:$A$252)</f>
        <v>4.7226141518451753E-3</v>
      </c>
    </row>
    <row r="88" spans="1:16">
      <c r="A88" s="58">
        <v>366</v>
      </c>
      <c r="B88" s="57">
        <v>1051.117</v>
      </c>
      <c r="C88" s="57">
        <v>2</v>
      </c>
      <c r="D88" s="57">
        <v>1.8</v>
      </c>
      <c r="E88" s="76">
        <f>(1/(2*LOG(3.7*$D88/'Cost Estimates'!$U$4*1000)))^2</f>
        <v>8.7463077071963571E-3</v>
      </c>
      <c r="F88" s="30">
        <f t="shared" si="8"/>
        <v>7.6491549174811171E-2</v>
      </c>
      <c r="G88" s="72">
        <f>8*'Cost Estimates'!$U$1/9.81/'Pumping Costs Calculation'!$D88^4/PI()^2*$C88/MAX('Pipeline Pricing'!$A$3:$A$252)</f>
        <v>4.7226141518451753E-3</v>
      </c>
      <c r="H88" s="76">
        <f>(1/(2*LOG(3.7*$D88/'Cost Estimates'!$U$5*1000)))^2</f>
        <v>9.8211436332891755E-3</v>
      </c>
      <c r="I88" s="30">
        <f t="shared" si="9"/>
        <v>8.5891614647917766E-2</v>
      </c>
      <c r="J88" s="72">
        <f>8*'Cost Estimates'!$U$1/9.81/'Pumping Costs Calculation'!$D88^4/PI()^2*$C88/MAX('Pipeline Pricing'!$A$3:$A$252)</f>
        <v>4.7226141518451753E-3</v>
      </c>
      <c r="K88" s="76">
        <f>(1/(2*LOG(3.7*$D88/'Cost Estimates'!$U$6*1000)))^2</f>
        <v>1.1575055557914658E-2</v>
      </c>
      <c r="L88" s="30">
        <f t="shared" si="10"/>
        <v>0.10123059478926277</v>
      </c>
      <c r="M88" s="72">
        <f>8*'Cost Estimates'!$U$1/9.81/'Pumping Costs Calculation'!$D88^4/PI()^2*$C88/MAX('Pipeline Pricing'!$A$3:$A$252)</f>
        <v>4.7226141518451753E-3</v>
      </c>
      <c r="N88" s="76">
        <f>(1/(2*LOG(3.7*($D88-0.008)/'Cost Estimates'!$U$7*1000)))^2</f>
        <v>1.4709705891825043E-2</v>
      </c>
      <c r="O88" s="30">
        <f t="shared" si="11"/>
        <v>0.12864493558187645</v>
      </c>
      <c r="P88" s="72">
        <f>8*'Cost Estimates'!$U$1/9.81/'Pumping Costs Calculation'!$D88^4/PI()^2*$C88/MAX('Pipeline Pricing'!$A$3:$A$252)</f>
        <v>4.7226141518451753E-3</v>
      </c>
    </row>
    <row r="89" spans="1:16">
      <c r="A89" s="58">
        <v>368</v>
      </c>
      <c r="B89" s="57">
        <v>1048.2660000000001</v>
      </c>
      <c r="C89" s="57">
        <v>2</v>
      </c>
      <c r="D89" s="57">
        <v>1.8</v>
      </c>
      <c r="E89" s="76">
        <f>(1/(2*LOG(3.7*$D89/'Cost Estimates'!$U$4*1000)))^2</f>
        <v>8.7463077071963571E-3</v>
      </c>
      <c r="F89" s="30">
        <f t="shared" si="8"/>
        <v>7.6491549174811171E-2</v>
      </c>
      <c r="G89" s="72">
        <f>8*'Cost Estimates'!$U$1/9.81/'Pumping Costs Calculation'!$D89^4/PI()^2*$C89/MAX('Pipeline Pricing'!$A$3:$A$252)</f>
        <v>4.7226141518451753E-3</v>
      </c>
      <c r="H89" s="76">
        <f>(1/(2*LOG(3.7*$D89/'Cost Estimates'!$U$5*1000)))^2</f>
        <v>9.8211436332891755E-3</v>
      </c>
      <c r="I89" s="30">
        <f t="shared" si="9"/>
        <v>8.5891614647917766E-2</v>
      </c>
      <c r="J89" s="72">
        <f>8*'Cost Estimates'!$U$1/9.81/'Pumping Costs Calculation'!$D89^4/PI()^2*$C89/MAX('Pipeline Pricing'!$A$3:$A$252)</f>
        <v>4.7226141518451753E-3</v>
      </c>
      <c r="K89" s="76">
        <f>(1/(2*LOG(3.7*$D89/'Cost Estimates'!$U$6*1000)))^2</f>
        <v>1.1575055557914658E-2</v>
      </c>
      <c r="L89" s="30">
        <f t="shared" si="10"/>
        <v>0.10123059478926277</v>
      </c>
      <c r="M89" s="72">
        <f>8*'Cost Estimates'!$U$1/9.81/'Pumping Costs Calculation'!$D89^4/PI()^2*$C89/MAX('Pipeline Pricing'!$A$3:$A$252)</f>
        <v>4.7226141518451753E-3</v>
      </c>
      <c r="N89" s="76">
        <f>(1/(2*LOG(3.7*($D89-0.008)/'Cost Estimates'!$U$7*1000)))^2</f>
        <v>1.4709705891825043E-2</v>
      </c>
      <c r="O89" s="30">
        <f t="shared" si="11"/>
        <v>0.12864493558187645</v>
      </c>
      <c r="P89" s="72">
        <f>8*'Cost Estimates'!$U$1/9.81/'Pumping Costs Calculation'!$D89^4/PI()^2*$C89/MAX('Pipeline Pricing'!$A$3:$A$252)</f>
        <v>4.7226141518451753E-3</v>
      </c>
    </row>
    <row r="90" spans="1:16">
      <c r="A90" s="58">
        <v>370</v>
      </c>
      <c r="B90" s="57">
        <v>1040.172</v>
      </c>
      <c r="C90" s="57">
        <v>2</v>
      </c>
      <c r="D90" s="57">
        <v>1.8</v>
      </c>
      <c r="E90" s="76">
        <f>(1/(2*LOG(3.7*$D90/'Cost Estimates'!$U$4*1000)))^2</f>
        <v>8.7463077071963571E-3</v>
      </c>
      <c r="F90" s="30">
        <f t="shared" si="8"/>
        <v>7.6491549174811171E-2</v>
      </c>
      <c r="G90" s="72">
        <f>8*'Cost Estimates'!$U$1/9.81/'Pumping Costs Calculation'!$D90^4/PI()^2*$C90/MAX('Pipeline Pricing'!$A$3:$A$252)</f>
        <v>4.7226141518451753E-3</v>
      </c>
      <c r="H90" s="76">
        <f>(1/(2*LOG(3.7*$D90/'Cost Estimates'!$U$5*1000)))^2</f>
        <v>9.8211436332891755E-3</v>
      </c>
      <c r="I90" s="30">
        <f t="shared" si="9"/>
        <v>8.5891614647917766E-2</v>
      </c>
      <c r="J90" s="72">
        <f>8*'Cost Estimates'!$U$1/9.81/'Pumping Costs Calculation'!$D90^4/PI()^2*$C90/MAX('Pipeline Pricing'!$A$3:$A$252)</f>
        <v>4.7226141518451753E-3</v>
      </c>
      <c r="K90" s="76">
        <f>(1/(2*LOG(3.7*$D90/'Cost Estimates'!$U$6*1000)))^2</f>
        <v>1.1575055557914658E-2</v>
      </c>
      <c r="L90" s="30">
        <f t="shared" si="10"/>
        <v>0.10123059478926277</v>
      </c>
      <c r="M90" s="72">
        <f>8*'Cost Estimates'!$U$1/9.81/'Pumping Costs Calculation'!$D90^4/PI()^2*$C90/MAX('Pipeline Pricing'!$A$3:$A$252)</f>
        <v>4.7226141518451753E-3</v>
      </c>
      <c r="N90" s="76">
        <f>(1/(2*LOG(3.7*($D90-0.008)/'Cost Estimates'!$U$7*1000)))^2</f>
        <v>1.4709705891825043E-2</v>
      </c>
      <c r="O90" s="30">
        <f t="shared" si="11"/>
        <v>0.12864493558187645</v>
      </c>
      <c r="P90" s="72">
        <f>8*'Cost Estimates'!$U$1/9.81/'Pumping Costs Calculation'!$D90^4/PI()^2*$C90/MAX('Pipeline Pricing'!$A$3:$A$252)</f>
        <v>4.7226141518451753E-3</v>
      </c>
    </row>
    <row r="91" spans="1:16">
      <c r="A91" s="58">
        <v>372</v>
      </c>
      <c r="B91" s="57">
        <v>1033.4829999999999</v>
      </c>
      <c r="C91" s="57">
        <v>2</v>
      </c>
      <c r="D91" s="57">
        <v>1.8</v>
      </c>
      <c r="E91" s="76">
        <f>(1/(2*LOG(3.7*$D91/'Cost Estimates'!$U$4*1000)))^2</f>
        <v>8.7463077071963571E-3</v>
      </c>
      <c r="F91" s="30">
        <f t="shared" si="8"/>
        <v>7.6491549174811171E-2</v>
      </c>
      <c r="G91" s="72">
        <f>8*'Cost Estimates'!$U$1/9.81/'Pumping Costs Calculation'!$D91^4/PI()^2*$C91/MAX('Pipeline Pricing'!$A$3:$A$252)</f>
        <v>4.7226141518451753E-3</v>
      </c>
      <c r="H91" s="76">
        <f>(1/(2*LOG(3.7*$D91/'Cost Estimates'!$U$5*1000)))^2</f>
        <v>9.8211436332891755E-3</v>
      </c>
      <c r="I91" s="30">
        <f t="shared" si="9"/>
        <v>8.5891614647917766E-2</v>
      </c>
      <c r="J91" s="72">
        <f>8*'Cost Estimates'!$U$1/9.81/'Pumping Costs Calculation'!$D91^4/PI()^2*$C91/MAX('Pipeline Pricing'!$A$3:$A$252)</f>
        <v>4.7226141518451753E-3</v>
      </c>
      <c r="K91" s="76">
        <f>(1/(2*LOG(3.7*$D91/'Cost Estimates'!$U$6*1000)))^2</f>
        <v>1.1575055557914658E-2</v>
      </c>
      <c r="L91" s="30">
        <f t="shared" si="10"/>
        <v>0.10123059478926277</v>
      </c>
      <c r="M91" s="72">
        <f>8*'Cost Estimates'!$U$1/9.81/'Pumping Costs Calculation'!$D91^4/PI()^2*$C91/MAX('Pipeline Pricing'!$A$3:$A$252)</f>
        <v>4.7226141518451753E-3</v>
      </c>
      <c r="N91" s="76">
        <f>(1/(2*LOG(3.7*($D91-0.008)/'Cost Estimates'!$U$7*1000)))^2</f>
        <v>1.4709705891825043E-2</v>
      </c>
      <c r="O91" s="30">
        <f t="shared" si="11"/>
        <v>0.12864493558187645</v>
      </c>
      <c r="P91" s="72">
        <f>8*'Cost Estimates'!$U$1/9.81/'Pumping Costs Calculation'!$D91^4/PI()^2*$C91/MAX('Pipeline Pricing'!$A$3:$A$252)</f>
        <v>4.7226141518451753E-3</v>
      </c>
    </row>
    <row r="92" spans="1:16">
      <c r="A92" s="58">
        <v>374</v>
      </c>
      <c r="B92" s="57">
        <v>1030.95</v>
      </c>
      <c r="C92" s="57">
        <v>2</v>
      </c>
      <c r="D92" s="57">
        <v>1.8</v>
      </c>
      <c r="E92" s="76">
        <f>(1/(2*LOG(3.7*$D92/'Cost Estimates'!$U$4*1000)))^2</f>
        <v>8.7463077071963571E-3</v>
      </c>
      <c r="F92" s="30">
        <f t="shared" si="8"/>
        <v>7.6491549174811171E-2</v>
      </c>
      <c r="G92" s="72">
        <f>8*'Cost Estimates'!$U$1/9.81/'Pumping Costs Calculation'!$D92^4/PI()^2*$C92/MAX('Pipeline Pricing'!$A$3:$A$252)</f>
        <v>4.7226141518451753E-3</v>
      </c>
      <c r="H92" s="76">
        <f>(1/(2*LOG(3.7*$D92/'Cost Estimates'!$U$5*1000)))^2</f>
        <v>9.8211436332891755E-3</v>
      </c>
      <c r="I92" s="30">
        <f t="shared" si="9"/>
        <v>8.5891614647917766E-2</v>
      </c>
      <c r="J92" s="72">
        <f>8*'Cost Estimates'!$U$1/9.81/'Pumping Costs Calculation'!$D92^4/PI()^2*$C92/MAX('Pipeline Pricing'!$A$3:$A$252)</f>
        <v>4.7226141518451753E-3</v>
      </c>
      <c r="K92" s="76">
        <f>(1/(2*LOG(3.7*$D92/'Cost Estimates'!$U$6*1000)))^2</f>
        <v>1.1575055557914658E-2</v>
      </c>
      <c r="L92" s="30">
        <f t="shared" si="10"/>
        <v>0.10123059478926277</v>
      </c>
      <c r="M92" s="72">
        <f>8*'Cost Estimates'!$U$1/9.81/'Pumping Costs Calculation'!$D92^4/PI()^2*$C92/MAX('Pipeline Pricing'!$A$3:$A$252)</f>
        <v>4.7226141518451753E-3</v>
      </c>
      <c r="N92" s="76">
        <f>(1/(2*LOG(3.7*($D92-0.008)/'Cost Estimates'!$U$7*1000)))^2</f>
        <v>1.4709705891825043E-2</v>
      </c>
      <c r="O92" s="30">
        <f t="shared" si="11"/>
        <v>0.12864493558187645</v>
      </c>
      <c r="P92" s="72">
        <f>8*'Cost Estimates'!$U$1/9.81/'Pumping Costs Calculation'!$D92^4/PI()^2*$C92/MAX('Pipeline Pricing'!$A$3:$A$252)</f>
        <v>4.7226141518451753E-3</v>
      </c>
    </row>
    <row r="93" spans="1:16">
      <c r="A93" s="58">
        <v>376</v>
      </c>
      <c r="B93" s="57">
        <v>1032.2629999999999</v>
      </c>
      <c r="C93" s="57">
        <v>2</v>
      </c>
      <c r="D93" s="57">
        <v>1.8</v>
      </c>
      <c r="E93" s="76">
        <f>(1/(2*LOG(3.7*$D93/'Cost Estimates'!$U$4*1000)))^2</f>
        <v>8.7463077071963571E-3</v>
      </c>
      <c r="F93" s="30">
        <f t="shared" si="8"/>
        <v>7.6491549174811171E-2</v>
      </c>
      <c r="G93" s="72">
        <f>8*'Cost Estimates'!$U$1/9.81/'Pumping Costs Calculation'!$D93^4/PI()^2*$C93/MAX('Pipeline Pricing'!$A$3:$A$252)</f>
        <v>4.7226141518451753E-3</v>
      </c>
      <c r="H93" s="76">
        <f>(1/(2*LOG(3.7*$D93/'Cost Estimates'!$U$5*1000)))^2</f>
        <v>9.8211436332891755E-3</v>
      </c>
      <c r="I93" s="30">
        <f t="shared" si="9"/>
        <v>8.5891614647917766E-2</v>
      </c>
      <c r="J93" s="72">
        <f>8*'Cost Estimates'!$U$1/9.81/'Pumping Costs Calculation'!$D93^4/PI()^2*$C93/MAX('Pipeline Pricing'!$A$3:$A$252)</f>
        <v>4.7226141518451753E-3</v>
      </c>
      <c r="K93" s="76">
        <f>(1/(2*LOG(3.7*$D93/'Cost Estimates'!$U$6*1000)))^2</f>
        <v>1.1575055557914658E-2</v>
      </c>
      <c r="L93" s="30">
        <f t="shared" si="10"/>
        <v>0.10123059478926277</v>
      </c>
      <c r="M93" s="72">
        <f>8*'Cost Estimates'!$U$1/9.81/'Pumping Costs Calculation'!$D93^4/PI()^2*$C93/MAX('Pipeline Pricing'!$A$3:$A$252)</f>
        <v>4.7226141518451753E-3</v>
      </c>
      <c r="N93" s="76">
        <f>(1/(2*LOG(3.7*($D93-0.008)/'Cost Estimates'!$U$7*1000)))^2</f>
        <v>1.4709705891825043E-2</v>
      </c>
      <c r="O93" s="30">
        <f t="shared" si="11"/>
        <v>0.12864493558187645</v>
      </c>
      <c r="P93" s="72">
        <f>8*'Cost Estimates'!$U$1/9.81/'Pumping Costs Calculation'!$D93^4/PI()^2*$C93/MAX('Pipeline Pricing'!$A$3:$A$252)</f>
        <v>4.7226141518451753E-3</v>
      </c>
    </row>
    <row r="94" spans="1:16">
      <c r="A94" s="58">
        <v>378</v>
      </c>
      <c r="B94" s="57">
        <v>1031.3910000000001</v>
      </c>
      <c r="C94" s="57">
        <v>2</v>
      </c>
      <c r="D94" s="57">
        <v>1.8</v>
      </c>
      <c r="E94" s="76">
        <f>(1/(2*LOG(3.7*$D94/'Cost Estimates'!$U$4*1000)))^2</f>
        <v>8.7463077071963571E-3</v>
      </c>
      <c r="F94" s="30">
        <f t="shared" si="8"/>
        <v>7.6491549174811171E-2</v>
      </c>
      <c r="G94" s="72">
        <f>8*'Cost Estimates'!$U$1/9.81/'Pumping Costs Calculation'!$D94^4/PI()^2*$C94/MAX('Pipeline Pricing'!$A$3:$A$252)</f>
        <v>4.7226141518451753E-3</v>
      </c>
      <c r="H94" s="76">
        <f>(1/(2*LOG(3.7*$D94/'Cost Estimates'!$U$5*1000)))^2</f>
        <v>9.8211436332891755E-3</v>
      </c>
      <c r="I94" s="30">
        <f t="shared" si="9"/>
        <v>8.5891614647917766E-2</v>
      </c>
      <c r="J94" s="72">
        <f>8*'Cost Estimates'!$U$1/9.81/'Pumping Costs Calculation'!$D94^4/PI()^2*$C94/MAX('Pipeline Pricing'!$A$3:$A$252)</f>
        <v>4.7226141518451753E-3</v>
      </c>
      <c r="K94" s="76">
        <f>(1/(2*LOG(3.7*$D94/'Cost Estimates'!$U$6*1000)))^2</f>
        <v>1.1575055557914658E-2</v>
      </c>
      <c r="L94" s="30">
        <f t="shared" si="10"/>
        <v>0.10123059478926277</v>
      </c>
      <c r="M94" s="72">
        <f>8*'Cost Estimates'!$U$1/9.81/'Pumping Costs Calculation'!$D94^4/PI()^2*$C94/MAX('Pipeline Pricing'!$A$3:$A$252)</f>
        <v>4.7226141518451753E-3</v>
      </c>
      <c r="N94" s="76">
        <f>(1/(2*LOG(3.7*($D94-0.008)/'Cost Estimates'!$U$7*1000)))^2</f>
        <v>1.4709705891825043E-2</v>
      </c>
      <c r="O94" s="30">
        <f t="shared" si="11"/>
        <v>0.12864493558187645</v>
      </c>
      <c r="P94" s="72">
        <f>8*'Cost Estimates'!$U$1/9.81/'Pumping Costs Calculation'!$D94^4/PI()^2*$C94/MAX('Pipeline Pricing'!$A$3:$A$252)</f>
        <v>4.7226141518451753E-3</v>
      </c>
    </row>
    <row r="95" spans="1:16">
      <c r="A95" s="58">
        <v>380</v>
      </c>
      <c r="B95" s="57">
        <v>1025.7909999999999</v>
      </c>
      <c r="C95" s="57">
        <v>2</v>
      </c>
      <c r="D95" s="57">
        <v>1.8</v>
      </c>
      <c r="E95" s="76">
        <f>(1/(2*LOG(3.7*$D95/'Cost Estimates'!$U$4*1000)))^2</f>
        <v>8.7463077071963571E-3</v>
      </c>
      <c r="F95" s="30">
        <f t="shared" si="8"/>
        <v>7.6491549174811171E-2</v>
      </c>
      <c r="G95" s="72">
        <f>8*'Cost Estimates'!$U$1/9.81/'Pumping Costs Calculation'!$D95^4/PI()^2*$C95/MAX('Pipeline Pricing'!$A$3:$A$252)</f>
        <v>4.7226141518451753E-3</v>
      </c>
      <c r="H95" s="76">
        <f>(1/(2*LOG(3.7*$D95/'Cost Estimates'!$U$5*1000)))^2</f>
        <v>9.8211436332891755E-3</v>
      </c>
      <c r="I95" s="30">
        <f t="shared" si="9"/>
        <v>8.5891614647917766E-2</v>
      </c>
      <c r="J95" s="72">
        <f>8*'Cost Estimates'!$U$1/9.81/'Pumping Costs Calculation'!$D95^4/PI()^2*$C95/MAX('Pipeline Pricing'!$A$3:$A$252)</f>
        <v>4.7226141518451753E-3</v>
      </c>
      <c r="K95" s="76">
        <f>(1/(2*LOG(3.7*$D95/'Cost Estimates'!$U$6*1000)))^2</f>
        <v>1.1575055557914658E-2</v>
      </c>
      <c r="L95" s="30">
        <f t="shared" si="10"/>
        <v>0.10123059478926277</v>
      </c>
      <c r="M95" s="72">
        <f>8*'Cost Estimates'!$U$1/9.81/'Pumping Costs Calculation'!$D95^4/PI()^2*$C95/MAX('Pipeline Pricing'!$A$3:$A$252)</f>
        <v>4.7226141518451753E-3</v>
      </c>
      <c r="N95" s="76">
        <f>(1/(2*LOG(3.7*($D95-0.008)/'Cost Estimates'!$U$7*1000)))^2</f>
        <v>1.4709705891825043E-2</v>
      </c>
      <c r="O95" s="30">
        <f t="shared" si="11"/>
        <v>0.12864493558187645</v>
      </c>
      <c r="P95" s="72">
        <f>8*'Cost Estimates'!$U$1/9.81/'Pumping Costs Calculation'!$D95^4/PI()^2*$C95/MAX('Pipeline Pricing'!$A$3:$A$252)</f>
        <v>4.7226141518451753E-3</v>
      </c>
    </row>
    <row r="96" spans="1:16">
      <c r="A96" s="58">
        <v>382</v>
      </c>
      <c r="B96" s="57">
        <v>1020.9109999999999</v>
      </c>
      <c r="C96" s="57">
        <v>2</v>
      </c>
      <c r="D96" s="57">
        <v>1.8</v>
      </c>
      <c r="E96" s="76">
        <f>(1/(2*LOG(3.7*$D96/'Cost Estimates'!$U$4*1000)))^2</f>
        <v>8.7463077071963571E-3</v>
      </c>
      <c r="F96" s="30">
        <f t="shared" si="8"/>
        <v>7.6491549174811171E-2</v>
      </c>
      <c r="G96" s="72">
        <f>8*'Cost Estimates'!$U$1/9.81/'Pumping Costs Calculation'!$D96^4/PI()^2*$C96/MAX('Pipeline Pricing'!$A$3:$A$252)</f>
        <v>4.7226141518451753E-3</v>
      </c>
      <c r="H96" s="76">
        <f>(1/(2*LOG(3.7*$D96/'Cost Estimates'!$U$5*1000)))^2</f>
        <v>9.8211436332891755E-3</v>
      </c>
      <c r="I96" s="30">
        <f t="shared" si="9"/>
        <v>8.5891614647917766E-2</v>
      </c>
      <c r="J96" s="72">
        <f>8*'Cost Estimates'!$U$1/9.81/'Pumping Costs Calculation'!$D96^4/PI()^2*$C96/MAX('Pipeline Pricing'!$A$3:$A$252)</f>
        <v>4.7226141518451753E-3</v>
      </c>
      <c r="K96" s="76">
        <f>(1/(2*LOG(3.7*$D96/'Cost Estimates'!$U$6*1000)))^2</f>
        <v>1.1575055557914658E-2</v>
      </c>
      <c r="L96" s="30">
        <f t="shared" si="10"/>
        <v>0.10123059478926277</v>
      </c>
      <c r="M96" s="72">
        <f>8*'Cost Estimates'!$U$1/9.81/'Pumping Costs Calculation'!$D96^4/PI()^2*$C96/MAX('Pipeline Pricing'!$A$3:$A$252)</f>
        <v>4.7226141518451753E-3</v>
      </c>
      <c r="N96" s="76">
        <f>(1/(2*LOG(3.7*($D96-0.008)/'Cost Estimates'!$U$7*1000)))^2</f>
        <v>1.4709705891825043E-2</v>
      </c>
      <c r="O96" s="30">
        <f t="shared" si="11"/>
        <v>0.12864493558187645</v>
      </c>
      <c r="P96" s="72">
        <f>8*'Cost Estimates'!$U$1/9.81/'Pumping Costs Calculation'!$D96^4/PI()^2*$C96/MAX('Pipeline Pricing'!$A$3:$A$252)</f>
        <v>4.7226141518451753E-3</v>
      </c>
    </row>
    <row r="97" spans="1:16">
      <c r="A97" s="58">
        <v>384</v>
      </c>
      <c r="B97" s="57">
        <v>1015.65</v>
      </c>
      <c r="C97" s="57">
        <v>2</v>
      </c>
      <c r="D97" s="57">
        <v>1.8</v>
      </c>
      <c r="E97" s="76">
        <f>(1/(2*LOG(3.7*$D97/'Cost Estimates'!$U$4*1000)))^2</f>
        <v>8.7463077071963571E-3</v>
      </c>
      <c r="F97" s="30">
        <f t="shared" si="8"/>
        <v>7.6491549174811171E-2</v>
      </c>
      <c r="G97" s="72">
        <f>8*'Cost Estimates'!$U$1/9.81/'Pumping Costs Calculation'!$D97^4/PI()^2*$C97/MAX('Pipeline Pricing'!$A$3:$A$252)</f>
        <v>4.7226141518451753E-3</v>
      </c>
      <c r="H97" s="76">
        <f>(1/(2*LOG(3.7*$D97/'Cost Estimates'!$U$5*1000)))^2</f>
        <v>9.8211436332891755E-3</v>
      </c>
      <c r="I97" s="30">
        <f t="shared" si="9"/>
        <v>8.5891614647917766E-2</v>
      </c>
      <c r="J97" s="72">
        <f>8*'Cost Estimates'!$U$1/9.81/'Pumping Costs Calculation'!$D97^4/PI()^2*$C97/MAX('Pipeline Pricing'!$A$3:$A$252)</f>
        <v>4.7226141518451753E-3</v>
      </c>
      <c r="K97" s="76">
        <f>(1/(2*LOG(3.7*$D97/'Cost Estimates'!$U$6*1000)))^2</f>
        <v>1.1575055557914658E-2</v>
      </c>
      <c r="L97" s="30">
        <f t="shared" si="10"/>
        <v>0.10123059478926277</v>
      </c>
      <c r="M97" s="72">
        <f>8*'Cost Estimates'!$U$1/9.81/'Pumping Costs Calculation'!$D97^4/PI()^2*$C97/MAX('Pipeline Pricing'!$A$3:$A$252)</f>
        <v>4.7226141518451753E-3</v>
      </c>
      <c r="N97" s="76">
        <f>(1/(2*LOG(3.7*($D97-0.008)/'Cost Estimates'!$U$7*1000)))^2</f>
        <v>1.4709705891825043E-2</v>
      </c>
      <c r="O97" s="30">
        <f t="shared" si="11"/>
        <v>0.12864493558187645</v>
      </c>
      <c r="P97" s="72">
        <f>8*'Cost Estimates'!$U$1/9.81/'Pumping Costs Calculation'!$D97^4/PI()^2*$C97/MAX('Pipeline Pricing'!$A$3:$A$252)</f>
        <v>4.7226141518451753E-3</v>
      </c>
    </row>
    <row r="98" spans="1:16">
      <c r="A98" s="58">
        <v>386</v>
      </c>
      <c r="B98" s="57">
        <v>1012.139</v>
      </c>
      <c r="C98" s="57">
        <v>2</v>
      </c>
      <c r="D98" s="57">
        <v>1.8</v>
      </c>
      <c r="E98" s="76">
        <f>(1/(2*LOG(3.7*$D98/'Cost Estimates'!$U$4*1000)))^2</f>
        <v>8.7463077071963571E-3</v>
      </c>
      <c r="F98" s="30">
        <f t="shared" si="8"/>
        <v>7.6491549174811171E-2</v>
      </c>
      <c r="G98" s="72">
        <f>8*'Cost Estimates'!$U$1/9.81/'Pumping Costs Calculation'!$D98^4/PI()^2*$C98/MAX('Pipeline Pricing'!$A$3:$A$252)</f>
        <v>4.7226141518451753E-3</v>
      </c>
      <c r="H98" s="76">
        <f>(1/(2*LOG(3.7*$D98/'Cost Estimates'!$U$5*1000)))^2</f>
        <v>9.8211436332891755E-3</v>
      </c>
      <c r="I98" s="30">
        <f t="shared" si="9"/>
        <v>8.5891614647917766E-2</v>
      </c>
      <c r="J98" s="72">
        <f>8*'Cost Estimates'!$U$1/9.81/'Pumping Costs Calculation'!$D98^4/PI()^2*$C98/MAX('Pipeline Pricing'!$A$3:$A$252)</f>
        <v>4.7226141518451753E-3</v>
      </c>
      <c r="K98" s="76">
        <f>(1/(2*LOG(3.7*$D98/'Cost Estimates'!$U$6*1000)))^2</f>
        <v>1.1575055557914658E-2</v>
      </c>
      <c r="L98" s="30">
        <f t="shared" si="10"/>
        <v>0.10123059478926277</v>
      </c>
      <c r="M98" s="72">
        <f>8*'Cost Estimates'!$U$1/9.81/'Pumping Costs Calculation'!$D98^4/PI()^2*$C98/MAX('Pipeline Pricing'!$A$3:$A$252)</f>
        <v>4.7226141518451753E-3</v>
      </c>
      <c r="N98" s="76">
        <f>(1/(2*LOG(3.7*($D98-0.008)/'Cost Estimates'!$U$7*1000)))^2</f>
        <v>1.4709705891825043E-2</v>
      </c>
      <c r="O98" s="30">
        <f t="shared" si="11"/>
        <v>0.12864493558187645</v>
      </c>
      <c r="P98" s="72">
        <f>8*'Cost Estimates'!$U$1/9.81/'Pumping Costs Calculation'!$D98^4/PI()^2*$C98/MAX('Pipeline Pricing'!$A$3:$A$252)</f>
        <v>4.7226141518451753E-3</v>
      </c>
    </row>
    <row r="99" spans="1:16">
      <c r="A99" s="58">
        <v>388</v>
      </c>
      <c r="B99" s="57">
        <v>1010.472</v>
      </c>
      <c r="C99" s="57">
        <v>2</v>
      </c>
      <c r="D99" s="57">
        <v>1.8</v>
      </c>
      <c r="E99" s="76">
        <f>(1/(2*LOG(3.7*$D99/'Cost Estimates'!$U$4*1000)))^2</f>
        <v>8.7463077071963571E-3</v>
      </c>
      <c r="F99" s="30">
        <f t="shared" ref="F99:F155" si="12">8*E99*$C99*1000/9.81/$D99^5/PI()^2</f>
        <v>7.6491549174811171E-2</v>
      </c>
      <c r="G99" s="72">
        <f>8*'Cost Estimates'!$U$1/9.81/'Pumping Costs Calculation'!$D99^4/PI()^2*$C99/MAX('Pipeline Pricing'!$A$3:$A$252)</f>
        <v>4.7226141518451753E-3</v>
      </c>
      <c r="H99" s="76">
        <f>(1/(2*LOG(3.7*$D99/'Cost Estimates'!$U$5*1000)))^2</f>
        <v>9.8211436332891755E-3</v>
      </c>
      <c r="I99" s="30">
        <f t="shared" ref="I99:I155" si="13">8*H99*$C99*1000/9.81/$D99^5/PI()^2</f>
        <v>8.5891614647917766E-2</v>
      </c>
      <c r="J99" s="72">
        <f>8*'Cost Estimates'!$U$1/9.81/'Pumping Costs Calculation'!$D99^4/PI()^2*$C99/MAX('Pipeline Pricing'!$A$3:$A$252)</f>
        <v>4.7226141518451753E-3</v>
      </c>
      <c r="K99" s="76">
        <f>(1/(2*LOG(3.7*$D99/'Cost Estimates'!$U$6*1000)))^2</f>
        <v>1.1575055557914658E-2</v>
      </c>
      <c r="L99" s="30">
        <f t="shared" ref="L99:L155" si="14">8*K99*$C99*1000/9.81/$D99^5/PI()^2</f>
        <v>0.10123059478926277</v>
      </c>
      <c r="M99" s="72">
        <f>8*'Cost Estimates'!$U$1/9.81/'Pumping Costs Calculation'!$D99^4/PI()^2*$C99/MAX('Pipeline Pricing'!$A$3:$A$252)</f>
        <v>4.7226141518451753E-3</v>
      </c>
      <c r="N99" s="76">
        <f>(1/(2*LOG(3.7*($D99-0.008)/'Cost Estimates'!$U$7*1000)))^2</f>
        <v>1.4709705891825043E-2</v>
      </c>
      <c r="O99" s="30">
        <f t="shared" ref="O99:O155" si="15">8*N99*$C99*1000/9.81/$D99^5/PI()^2</f>
        <v>0.12864493558187645</v>
      </c>
      <c r="P99" s="72">
        <f>8*'Cost Estimates'!$U$1/9.81/'Pumping Costs Calculation'!$D99^4/PI()^2*$C99/MAX('Pipeline Pricing'!$A$3:$A$252)</f>
        <v>4.7226141518451753E-3</v>
      </c>
    </row>
    <row r="100" spans="1:16">
      <c r="A100" s="58">
        <v>390</v>
      </c>
      <c r="B100" s="57">
        <v>1005.401</v>
      </c>
      <c r="C100" s="57">
        <v>2</v>
      </c>
      <c r="D100" s="57">
        <v>1.8</v>
      </c>
      <c r="E100" s="76">
        <f>(1/(2*LOG(3.7*$D100/'Cost Estimates'!$U$4*1000)))^2</f>
        <v>8.7463077071963571E-3</v>
      </c>
      <c r="F100" s="30">
        <f t="shared" si="12"/>
        <v>7.6491549174811171E-2</v>
      </c>
      <c r="G100" s="72">
        <f>8*'Cost Estimates'!$U$1/9.81/'Pumping Costs Calculation'!$D100^4/PI()^2*$C100/MAX('Pipeline Pricing'!$A$3:$A$252)</f>
        <v>4.7226141518451753E-3</v>
      </c>
      <c r="H100" s="76">
        <f>(1/(2*LOG(3.7*$D100/'Cost Estimates'!$U$5*1000)))^2</f>
        <v>9.8211436332891755E-3</v>
      </c>
      <c r="I100" s="30">
        <f t="shared" si="13"/>
        <v>8.5891614647917766E-2</v>
      </c>
      <c r="J100" s="72">
        <f>8*'Cost Estimates'!$U$1/9.81/'Pumping Costs Calculation'!$D100^4/PI()^2*$C100/MAX('Pipeline Pricing'!$A$3:$A$252)</f>
        <v>4.7226141518451753E-3</v>
      </c>
      <c r="K100" s="76">
        <f>(1/(2*LOG(3.7*$D100/'Cost Estimates'!$U$6*1000)))^2</f>
        <v>1.1575055557914658E-2</v>
      </c>
      <c r="L100" s="30">
        <f t="shared" si="14"/>
        <v>0.10123059478926277</v>
      </c>
      <c r="M100" s="72">
        <f>8*'Cost Estimates'!$U$1/9.81/'Pumping Costs Calculation'!$D100^4/PI()^2*$C100/MAX('Pipeline Pricing'!$A$3:$A$252)</f>
        <v>4.7226141518451753E-3</v>
      </c>
      <c r="N100" s="76">
        <f>(1/(2*LOG(3.7*($D100-0.008)/'Cost Estimates'!$U$7*1000)))^2</f>
        <v>1.4709705891825043E-2</v>
      </c>
      <c r="O100" s="30">
        <f t="shared" si="15"/>
        <v>0.12864493558187645</v>
      </c>
      <c r="P100" s="72">
        <f>8*'Cost Estimates'!$U$1/9.81/'Pumping Costs Calculation'!$D100^4/PI()^2*$C100/MAX('Pipeline Pricing'!$A$3:$A$252)</f>
        <v>4.7226141518451753E-3</v>
      </c>
    </row>
    <row r="101" spans="1:16">
      <c r="A101" s="58">
        <v>392</v>
      </c>
      <c r="B101" s="57">
        <v>996.66600000000005</v>
      </c>
      <c r="C101" s="57">
        <v>2</v>
      </c>
      <c r="D101" s="57">
        <v>1.8</v>
      </c>
      <c r="E101" s="76">
        <f>(1/(2*LOG(3.7*$D101/'Cost Estimates'!$U$4*1000)))^2</f>
        <v>8.7463077071963571E-3</v>
      </c>
      <c r="F101" s="30">
        <f t="shared" si="12"/>
        <v>7.6491549174811171E-2</v>
      </c>
      <c r="G101" s="72">
        <f>8*'Cost Estimates'!$U$1/9.81/'Pumping Costs Calculation'!$D101^4/PI()^2*$C101/MAX('Pipeline Pricing'!$A$3:$A$252)</f>
        <v>4.7226141518451753E-3</v>
      </c>
      <c r="H101" s="76">
        <f>(1/(2*LOG(3.7*$D101/'Cost Estimates'!$U$5*1000)))^2</f>
        <v>9.8211436332891755E-3</v>
      </c>
      <c r="I101" s="30">
        <f t="shared" si="13"/>
        <v>8.5891614647917766E-2</v>
      </c>
      <c r="J101" s="72">
        <f>8*'Cost Estimates'!$U$1/9.81/'Pumping Costs Calculation'!$D101^4/PI()^2*$C101/MAX('Pipeline Pricing'!$A$3:$A$252)</f>
        <v>4.7226141518451753E-3</v>
      </c>
      <c r="K101" s="76">
        <f>(1/(2*LOG(3.7*$D101/'Cost Estimates'!$U$6*1000)))^2</f>
        <v>1.1575055557914658E-2</v>
      </c>
      <c r="L101" s="30">
        <f t="shared" si="14"/>
        <v>0.10123059478926277</v>
      </c>
      <c r="M101" s="72">
        <f>8*'Cost Estimates'!$U$1/9.81/'Pumping Costs Calculation'!$D101^4/PI()^2*$C101/MAX('Pipeline Pricing'!$A$3:$A$252)</f>
        <v>4.7226141518451753E-3</v>
      </c>
      <c r="N101" s="76">
        <f>(1/(2*LOG(3.7*($D101-0.008)/'Cost Estimates'!$U$7*1000)))^2</f>
        <v>1.4709705891825043E-2</v>
      </c>
      <c r="O101" s="30">
        <f t="shared" si="15"/>
        <v>0.12864493558187645</v>
      </c>
      <c r="P101" s="72">
        <f>8*'Cost Estimates'!$U$1/9.81/'Pumping Costs Calculation'!$D101^4/PI()^2*$C101/MAX('Pipeline Pricing'!$A$3:$A$252)</f>
        <v>4.7226141518451753E-3</v>
      </c>
    </row>
    <row r="102" spans="1:16">
      <c r="A102" s="58">
        <v>394</v>
      </c>
      <c r="B102" s="57">
        <v>991.35</v>
      </c>
      <c r="C102" s="57">
        <v>2</v>
      </c>
      <c r="D102" s="57">
        <v>1.8</v>
      </c>
      <c r="E102" s="76">
        <f>(1/(2*LOG(3.7*$D102/'Cost Estimates'!$U$4*1000)))^2</f>
        <v>8.7463077071963571E-3</v>
      </c>
      <c r="F102" s="30">
        <f t="shared" si="12"/>
        <v>7.6491549174811171E-2</v>
      </c>
      <c r="G102" s="72">
        <f>8*'Cost Estimates'!$U$1/9.81/'Pumping Costs Calculation'!$D102^4/PI()^2*$C102/MAX('Pipeline Pricing'!$A$3:$A$252)</f>
        <v>4.7226141518451753E-3</v>
      </c>
      <c r="H102" s="76">
        <f>(1/(2*LOG(3.7*$D102/'Cost Estimates'!$U$5*1000)))^2</f>
        <v>9.8211436332891755E-3</v>
      </c>
      <c r="I102" s="30">
        <f t="shared" si="13"/>
        <v>8.5891614647917766E-2</v>
      </c>
      <c r="J102" s="72">
        <f>8*'Cost Estimates'!$U$1/9.81/'Pumping Costs Calculation'!$D102^4/PI()^2*$C102/MAX('Pipeline Pricing'!$A$3:$A$252)</f>
        <v>4.7226141518451753E-3</v>
      </c>
      <c r="K102" s="76">
        <f>(1/(2*LOG(3.7*$D102/'Cost Estimates'!$U$6*1000)))^2</f>
        <v>1.1575055557914658E-2</v>
      </c>
      <c r="L102" s="30">
        <f t="shared" si="14"/>
        <v>0.10123059478926277</v>
      </c>
      <c r="M102" s="72">
        <f>8*'Cost Estimates'!$U$1/9.81/'Pumping Costs Calculation'!$D102^4/PI()^2*$C102/MAX('Pipeline Pricing'!$A$3:$A$252)</f>
        <v>4.7226141518451753E-3</v>
      </c>
      <c r="N102" s="76">
        <f>(1/(2*LOG(3.7*($D102-0.008)/'Cost Estimates'!$U$7*1000)))^2</f>
        <v>1.4709705891825043E-2</v>
      </c>
      <c r="O102" s="30">
        <f t="shared" si="15"/>
        <v>0.12864493558187645</v>
      </c>
      <c r="P102" s="72">
        <f>8*'Cost Estimates'!$U$1/9.81/'Pumping Costs Calculation'!$D102^4/PI()^2*$C102/MAX('Pipeline Pricing'!$A$3:$A$252)</f>
        <v>4.7226141518451753E-3</v>
      </c>
    </row>
    <row r="103" spans="1:16">
      <c r="A103" s="58">
        <v>396</v>
      </c>
      <c r="B103" s="57">
        <v>990.48599999999999</v>
      </c>
      <c r="C103" s="57">
        <v>2</v>
      </c>
      <c r="D103" s="57">
        <v>1.8</v>
      </c>
      <c r="E103" s="76">
        <f>(1/(2*LOG(3.7*$D103/'Cost Estimates'!$U$4*1000)))^2</f>
        <v>8.7463077071963571E-3</v>
      </c>
      <c r="F103" s="30">
        <f t="shared" si="12"/>
        <v>7.6491549174811171E-2</v>
      </c>
      <c r="G103" s="72">
        <f>8*'Cost Estimates'!$U$1/9.81/'Pumping Costs Calculation'!$D103^4/PI()^2*$C103/MAX('Pipeline Pricing'!$A$3:$A$252)</f>
        <v>4.7226141518451753E-3</v>
      </c>
      <c r="H103" s="76">
        <f>(1/(2*LOG(3.7*$D103/'Cost Estimates'!$U$5*1000)))^2</f>
        <v>9.8211436332891755E-3</v>
      </c>
      <c r="I103" s="30">
        <f t="shared" si="13"/>
        <v>8.5891614647917766E-2</v>
      </c>
      <c r="J103" s="72">
        <f>8*'Cost Estimates'!$U$1/9.81/'Pumping Costs Calculation'!$D103^4/PI()^2*$C103/MAX('Pipeline Pricing'!$A$3:$A$252)</f>
        <v>4.7226141518451753E-3</v>
      </c>
      <c r="K103" s="76">
        <f>(1/(2*LOG(3.7*$D103/'Cost Estimates'!$U$6*1000)))^2</f>
        <v>1.1575055557914658E-2</v>
      </c>
      <c r="L103" s="30">
        <f t="shared" si="14"/>
        <v>0.10123059478926277</v>
      </c>
      <c r="M103" s="72">
        <f>8*'Cost Estimates'!$U$1/9.81/'Pumping Costs Calculation'!$D103^4/PI()^2*$C103/MAX('Pipeline Pricing'!$A$3:$A$252)</f>
        <v>4.7226141518451753E-3</v>
      </c>
      <c r="N103" s="76">
        <f>(1/(2*LOG(3.7*($D103-0.008)/'Cost Estimates'!$U$7*1000)))^2</f>
        <v>1.4709705891825043E-2</v>
      </c>
      <c r="O103" s="30">
        <f t="shared" si="15"/>
        <v>0.12864493558187645</v>
      </c>
      <c r="P103" s="72">
        <f>8*'Cost Estimates'!$U$1/9.81/'Pumping Costs Calculation'!$D103^4/PI()^2*$C103/MAX('Pipeline Pricing'!$A$3:$A$252)</f>
        <v>4.7226141518451753E-3</v>
      </c>
    </row>
    <row r="104" spans="1:16">
      <c r="A104" s="58">
        <v>398</v>
      </c>
      <c r="B104" s="57">
        <v>992.76099999999997</v>
      </c>
      <c r="C104" s="57">
        <v>2</v>
      </c>
      <c r="D104" s="57">
        <v>1.8</v>
      </c>
      <c r="E104" s="76">
        <f>(1/(2*LOG(3.7*$D104/'Cost Estimates'!$U$4*1000)))^2</f>
        <v>8.7463077071963571E-3</v>
      </c>
      <c r="F104" s="30">
        <f t="shared" si="12"/>
        <v>7.6491549174811171E-2</v>
      </c>
      <c r="G104" s="72">
        <f>8*'Cost Estimates'!$U$1/9.81/'Pumping Costs Calculation'!$D104^4/PI()^2*$C104/MAX('Pipeline Pricing'!$A$3:$A$252)</f>
        <v>4.7226141518451753E-3</v>
      </c>
      <c r="H104" s="76">
        <f>(1/(2*LOG(3.7*$D104/'Cost Estimates'!$U$5*1000)))^2</f>
        <v>9.8211436332891755E-3</v>
      </c>
      <c r="I104" s="30">
        <f t="shared" si="13"/>
        <v>8.5891614647917766E-2</v>
      </c>
      <c r="J104" s="72">
        <f>8*'Cost Estimates'!$U$1/9.81/'Pumping Costs Calculation'!$D104^4/PI()^2*$C104/MAX('Pipeline Pricing'!$A$3:$A$252)</f>
        <v>4.7226141518451753E-3</v>
      </c>
      <c r="K104" s="76">
        <f>(1/(2*LOG(3.7*$D104/'Cost Estimates'!$U$6*1000)))^2</f>
        <v>1.1575055557914658E-2</v>
      </c>
      <c r="L104" s="30">
        <f t="shared" si="14"/>
        <v>0.10123059478926277</v>
      </c>
      <c r="M104" s="72">
        <f>8*'Cost Estimates'!$U$1/9.81/'Pumping Costs Calculation'!$D104^4/PI()^2*$C104/MAX('Pipeline Pricing'!$A$3:$A$252)</f>
        <v>4.7226141518451753E-3</v>
      </c>
      <c r="N104" s="76">
        <f>(1/(2*LOG(3.7*($D104-0.008)/'Cost Estimates'!$U$7*1000)))^2</f>
        <v>1.4709705891825043E-2</v>
      </c>
      <c r="O104" s="30">
        <f t="shared" si="15"/>
        <v>0.12864493558187645</v>
      </c>
      <c r="P104" s="72">
        <f>8*'Cost Estimates'!$U$1/9.81/'Pumping Costs Calculation'!$D104^4/PI()^2*$C104/MAX('Pipeline Pricing'!$A$3:$A$252)</f>
        <v>4.7226141518451753E-3</v>
      </c>
    </row>
    <row r="105" spans="1:16">
      <c r="A105" s="58">
        <v>400</v>
      </c>
      <c r="B105" s="57">
        <v>999.077</v>
      </c>
      <c r="C105" s="57">
        <v>2</v>
      </c>
      <c r="D105" s="57">
        <v>1.8</v>
      </c>
      <c r="E105" s="76">
        <f>(1/(2*LOG(3.7*$D105/'Cost Estimates'!$U$4*1000)))^2</f>
        <v>8.7463077071963571E-3</v>
      </c>
      <c r="F105" s="30">
        <f t="shared" si="12"/>
        <v>7.6491549174811171E-2</v>
      </c>
      <c r="G105" s="72">
        <f>8*'Cost Estimates'!$U$1/9.81/'Pumping Costs Calculation'!$D105^4/PI()^2*$C105/MAX('Pipeline Pricing'!$A$3:$A$252)</f>
        <v>4.7226141518451753E-3</v>
      </c>
      <c r="H105" s="76">
        <f>(1/(2*LOG(3.7*$D105/'Cost Estimates'!$U$5*1000)))^2</f>
        <v>9.8211436332891755E-3</v>
      </c>
      <c r="I105" s="30">
        <f t="shared" si="13"/>
        <v>8.5891614647917766E-2</v>
      </c>
      <c r="J105" s="72">
        <f>8*'Cost Estimates'!$U$1/9.81/'Pumping Costs Calculation'!$D105^4/PI()^2*$C105/MAX('Pipeline Pricing'!$A$3:$A$252)</f>
        <v>4.7226141518451753E-3</v>
      </c>
      <c r="K105" s="76">
        <f>(1/(2*LOG(3.7*$D105/'Cost Estimates'!$U$6*1000)))^2</f>
        <v>1.1575055557914658E-2</v>
      </c>
      <c r="L105" s="30">
        <f t="shared" si="14"/>
        <v>0.10123059478926277</v>
      </c>
      <c r="M105" s="72">
        <f>8*'Cost Estimates'!$U$1/9.81/'Pumping Costs Calculation'!$D105^4/PI()^2*$C105/MAX('Pipeline Pricing'!$A$3:$A$252)</f>
        <v>4.7226141518451753E-3</v>
      </c>
      <c r="N105" s="76">
        <f>(1/(2*LOG(3.7*($D105-0.008)/'Cost Estimates'!$U$7*1000)))^2</f>
        <v>1.4709705891825043E-2</v>
      </c>
      <c r="O105" s="30">
        <f t="shared" si="15"/>
        <v>0.12864493558187645</v>
      </c>
      <c r="P105" s="72">
        <f>8*'Cost Estimates'!$U$1/9.81/'Pumping Costs Calculation'!$D105^4/PI()^2*$C105/MAX('Pipeline Pricing'!$A$3:$A$252)</f>
        <v>4.7226141518451753E-3</v>
      </c>
    </row>
    <row r="106" spans="1:16">
      <c r="A106" s="58">
        <v>402</v>
      </c>
      <c r="B106" s="57">
        <v>1001.8</v>
      </c>
      <c r="C106" s="57">
        <v>2</v>
      </c>
      <c r="D106" s="57">
        <v>1.8</v>
      </c>
      <c r="E106" s="76">
        <f>(1/(2*LOG(3.7*$D106/'Cost Estimates'!$U$4*1000)))^2</f>
        <v>8.7463077071963571E-3</v>
      </c>
      <c r="F106" s="30">
        <f t="shared" si="12"/>
        <v>7.6491549174811171E-2</v>
      </c>
      <c r="G106" s="72">
        <f>8*'Cost Estimates'!$U$1/9.81/'Pumping Costs Calculation'!$D106^4/PI()^2*$C106/MAX('Pipeline Pricing'!$A$3:$A$252)</f>
        <v>4.7226141518451753E-3</v>
      </c>
      <c r="H106" s="76">
        <f>(1/(2*LOG(3.7*$D106/'Cost Estimates'!$U$5*1000)))^2</f>
        <v>9.8211436332891755E-3</v>
      </c>
      <c r="I106" s="30">
        <f t="shared" si="13"/>
        <v>8.5891614647917766E-2</v>
      </c>
      <c r="J106" s="72">
        <f>8*'Cost Estimates'!$U$1/9.81/'Pumping Costs Calculation'!$D106^4/PI()^2*$C106/MAX('Pipeline Pricing'!$A$3:$A$252)</f>
        <v>4.7226141518451753E-3</v>
      </c>
      <c r="K106" s="76">
        <f>(1/(2*LOG(3.7*$D106/'Cost Estimates'!$U$6*1000)))^2</f>
        <v>1.1575055557914658E-2</v>
      </c>
      <c r="L106" s="30">
        <f t="shared" si="14"/>
        <v>0.10123059478926277</v>
      </c>
      <c r="M106" s="72">
        <f>8*'Cost Estimates'!$U$1/9.81/'Pumping Costs Calculation'!$D106^4/PI()^2*$C106/MAX('Pipeline Pricing'!$A$3:$A$252)</f>
        <v>4.7226141518451753E-3</v>
      </c>
      <c r="N106" s="76">
        <f>(1/(2*LOG(3.7*($D106-0.008)/'Cost Estimates'!$U$7*1000)))^2</f>
        <v>1.4709705891825043E-2</v>
      </c>
      <c r="O106" s="30">
        <f t="shared" si="15"/>
        <v>0.12864493558187645</v>
      </c>
      <c r="P106" s="72">
        <f>8*'Cost Estimates'!$U$1/9.81/'Pumping Costs Calculation'!$D106^4/PI()^2*$C106/MAX('Pipeline Pricing'!$A$3:$A$252)</f>
        <v>4.7226141518451753E-3</v>
      </c>
    </row>
    <row r="107" spans="1:16">
      <c r="A107" s="58">
        <v>404</v>
      </c>
      <c r="B107" s="57">
        <v>1002.224</v>
      </c>
      <c r="C107" s="57">
        <v>2</v>
      </c>
      <c r="D107" s="57">
        <v>1.8</v>
      </c>
      <c r="E107" s="76">
        <f>(1/(2*LOG(3.7*$D107/'Cost Estimates'!$U$4*1000)))^2</f>
        <v>8.7463077071963571E-3</v>
      </c>
      <c r="F107" s="30">
        <f t="shared" si="12"/>
        <v>7.6491549174811171E-2</v>
      </c>
      <c r="G107" s="72">
        <f>8*'Cost Estimates'!$U$1/9.81/'Pumping Costs Calculation'!$D107^4/PI()^2*$C107/MAX('Pipeline Pricing'!$A$3:$A$252)</f>
        <v>4.7226141518451753E-3</v>
      </c>
      <c r="H107" s="76">
        <f>(1/(2*LOG(3.7*$D107/'Cost Estimates'!$U$5*1000)))^2</f>
        <v>9.8211436332891755E-3</v>
      </c>
      <c r="I107" s="30">
        <f t="shared" si="13"/>
        <v>8.5891614647917766E-2</v>
      </c>
      <c r="J107" s="72">
        <f>8*'Cost Estimates'!$U$1/9.81/'Pumping Costs Calculation'!$D107^4/PI()^2*$C107/MAX('Pipeline Pricing'!$A$3:$A$252)</f>
        <v>4.7226141518451753E-3</v>
      </c>
      <c r="K107" s="76">
        <f>(1/(2*LOG(3.7*$D107/'Cost Estimates'!$U$6*1000)))^2</f>
        <v>1.1575055557914658E-2</v>
      </c>
      <c r="L107" s="30">
        <f t="shared" si="14"/>
        <v>0.10123059478926277</v>
      </c>
      <c r="M107" s="72">
        <f>8*'Cost Estimates'!$U$1/9.81/'Pumping Costs Calculation'!$D107^4/PI()^2*$C107/MAX('Pipeline Pricing'!$A$3:$A$252)</f>
        <v>4.7226141518451753E-3</v>
      </c>
      <c r="N107" s="76">
        <f>(1/(2*LOG(3.7*($D107-0.008)/'Cost Estimates'!$U$7*1000)))^2</f>
        <v>1.4709705891825043E-2</v>
      </c>
      <c r="O107" s="30">
        <f t="shared" si="15"/>
        <v>0.12864493558187645</v>
      </c>
      <c r="P107" s="72">
        <f>8*'Cost Estimates'!$U$1/9.81/'Pumping Costs Calculation'!$D107^4/PI()^2*$C107/MAX('Pipeline Pricing'!$A$3:$A$252)</f>
        <v>4.7226141518451753E-3</v>
      </c>
    </row>
    <row r="108" spans="1:16">
      <c r="A108" s="58">
        <v>406</v>
      </c>
      <c r="B108" s="57">
        <v>1002.003</v>
      </c>
      <c r="C108" s="57">
        <v>2</v>
      </c>
      <c r="D108" s="57">
        <v>1.8</v>
      </c>
      <c r="E108" s="76">
        <f>(1/(2*LOG(3.7*$D108/'Cost Estimates'!$U$4*1000)))^2</f>
        <v>8.7463077071963571E-3</v>
      </c>
      <c r="F108" s="30">
        <f t="shared" si="12"/>
        <v>7.6491549174811171E-2</v>
      </c>
      <c r="G108" s="72">
        <f>8*'Cost Estimates'!$U$1/9.81/'Pumping Costs Calculation'!$D108^4/PI()^2*$C108/MAX('Pipeline Pricing'!$A$3:$A$252)</f>
        <v>4.7226141518451753E-3</v>
      </c>
      <c r="H108" s="76">
        <f>(1/(2*LOG(3.7*$D108/'Cost Estimates'!$U$5*1000)))^2</f>
        <v>9.8211436332891755E-3</v>
      </c>
      <c r="I108" s="30">
        <f t="shared" si="13"/>
        <v>8.5891614647917766E-2</v>
      </c>
      <c r="J108" s="72">
        <f>8*'Cost Estimates'!$U$1/9.81/'Pumping Costs Calculation'!$D108^4/PI()^2*$C108/MAX('Pipeline Pricing'!$A$3:$A$252)</f>
        <v>4.7226141518451753E-3</v>
      </c>
      <c r="K108" s="76">
        <f>(1/(2*LOG(3.7*$D108/'Cost Estimates'!$U$6*1000)))^2</f>
        <v>1.1575055557914658E-2</v>
      </c>
      <c r="L108" s="30">
        <f t="shared" si="14"/>
        <v>0.10123059478926277</v>
      </c>
      <c r="M108" s="72">
        <f>8*'Cost Estimates'!$U$1/9.81/'Pumping Costs Calculation'!$D108^4/PI()^2*$C108/MAX('Pipeline Pricing'!$A$3:$A$252)</f>
        <v>4.7226141518451753E-3</v>
      </c>
      <c r="N108" s="76">
        <f>(1/(2*LOG(3.7*($D108-0.008)/'Cost Estimates'!$U$7*1000)))^2</f>
        <v>1.4709705891825043E-2</v>
      </c>
      <c r="O108" s="30">
        <f t="shared" si="15"/>
        <v>0.12864493558187645</v>
      </c>
      <c r="P108" s="72">
        <f>8*'Cost Estimates'!$U$1/9.81/'Pumping Costs Calculation'!$D108^4/PI()^2*$C108/MAX('Pipeline Pricing'!$A$3:$A$252)</f>
        <v>4.7226141518451753E-3</v>
      </c>
    </row>
    <row r="109" spans="1:16">
      <c r="A109" s="58">
        <v>408</v>
      </c>
      <c r="B109" s="57">
        <v>1003.596</v>
      </c>
      <c r="C109" s="57">
        <v>2</v>
      </c>
      <c r="D109" s="57">
        <v>1.8</v>
      </c>
      <c r="E109" s="76">
        <f>(1/(2*LOG(3.7*$D109/'Cost Estimates'!$U$4*1000)))^2</f>
        <v>8.7463077071963571E-3</v>
      </c>
      <c r="F109" s="30">
        <f t="shared" si="12"/>
        <v>7.6491549174811171E-2</v>
      </c>
      <c r="G109" s="72">
        <f>8*'Cost Estimates'!$U$1/9.81/'Pumping Costs Calculation'!$D109^4/PI()^2*$C109/MAX('Pipeline Pricing'!$A$3:$A$252)</f>
        <v>4.7226141518451753E-3</v>
      </c>
      <c r="H109" s="76">
        <f>(1/(2*LOG(3.7*$D109/'Cost Estimates'!$U$5*1000)))^2</f>
        <v>9.8211436332891755E-3</v>
      </c>
      <c r="I109" s="30">
        <f t="shared" si="13"/>
        <v>8.5891614647917766E-2</v>
      </c>
      <c r="J109" s="72">
        <f>8*'Cost Estimates'!$U$1/9.81/'Pumping Costs Calculation'!$D109^4/PI()^2*$C109/MAX('Pipeline Pricing'!$A$3:$A$252)</f>
        <v>4.7226141518451753E-3</v>
      </c>
      <c r="K109" s="76">
        <f>(1/(2*LOG(3.7*$D109/'Cost Estimates'!$U$6*1000)))^2</f>
        <v>1.1575055557914658E-2</v>
      </c>
      <c r="L109" s="30">
        <f t="shared" si="14"/>
        <v>0.10123059478926277</v>
      </c>
      <c r="M109" s="72">
        <f>8*'Cost Estimates'!$U$1/9.81/'Pumping Costs Calculation'!$D109^4/PI()^2*$C109/MAX('Pipeline Pricing'!$A$3:$A$252)</f>
        <v>4.7226141518451753E-3</v>
      </c>
      <c r="N109" s="76">
        <f>(1/(2*LOG(3.7*($D109-0.008)/'Cost Estimates'!$U$7*1000)))^2</f>
        <v>1.4709705891825043E-2</v>
      </c>
      <c r="O109" s="30">
        <f t="shared" si="15"/>
        <v>0.12864493558187645</v>
      </c>
      <c r="P109" s="72">
        <f>8*'Cost Estimates'!$U$1/9.81/'Pumping Costs Calculation'!$D109^4/PI()^2*$C109/MAX('Pipeline Pricing'!$A$3:$A$252)</f>
        <v>4.7226141518451753E-3</v>
      </c>
    </row>
    <row r="110" spans="1:16">
      <c r="A110" s="58">
        <v>410</v>
      </c>
      <c r="B110" s="57">
        <v>994.11099999999999</v>
      </c>
      <c r="C110" s="57">
        <v>2</v>
      </c>
      <c r="D110" s="57">
        <v>1.8</v>
      </c>
      <c r="E110" s="76">
        <f>(1/(2*LOG(3.7*$D110/'Cost Estimates'!$U$4*1000)))^2</f>
        <v>8.7463077071963571E-3</v>
      </c>
      <c r="F110" s="30">
        <f t="shared" si="12"/>
        <v>7.6491549174811171E-2</v>
      </c>
      <c r="G110" s="72">
        <f>8*'Cost Estimates'!$U$1/9.81/'Pumping Costs Calculation'!$D110^4/PI()^2*$C110/MAX('Pipeline Pricing'!$A$3:$A$252)</f>
        <v>4.7226141518451753E-3</v>
      </c>
      <c r="H110" s="76">
        <f>(1/(2*LOG(3.7*$D110/'Cost Estimates'!$U$5*1000)))^2</f>
        <v>9.8211436332891755E-3</v>
      </c>
      <c r="I110" s="30">
        <f t="shared" si="13"/>
        <v>8.5891614647917766E-2</v>
      </c>
      <c r="J110" s="72">
        <f>8*'Cost Estimates'!$U$1/9.81/'Pumping Costs Calculation'!$D110^4/PI()^2*$C110/MAX('Pipeline Pricing'!$A$3:$A$252)</f>
        <v>4.7226141518451753E-3</v>
      </c>
      <c r="K110" s="76">
        <f>(1/(2*LOG(3.7*$D110/'Cost Estimates'!$U$6*1000)))^2</f>
        <v>1.1575055557914658E-2</v>
      </c>
      <c r="L110" s="30">
        <f t="shared" si="14"/>
        <v>0.10123059478926277</v>
      </c>
      <c r="M110" s="72">
        <f>8*'Cost Estimates'!$U$1/9.81/'Pumping Costs Calculation'!$D110^4/PI()^2*$C110/MAX('Pipeline Pricing'!$A$3:$A$252)</f>
        <v>4.7226141518451753E-3</v>
      </c>
      <c r="N110" s="76">
        <f>(1/(2*LOG(3.7*($D110-0.008)/'Cost Estimates'!$U$7*1000)))^2</f>
        <v>1.4709705891825043E-2</v>
      </c>
      <c r="O110" s="30">
        <f t="shared" si="15"/>
        <v>0.12864493558187645</v>
      </c>
      <c r="P110" s="72">
        <f>8*'Cost Estimates'!$U$1/9.81/'Pumping Costs Calculation'!$D110^4/PI()^2*$C110/MAX('Pipeline Pricing'!$A$3:$A$252)</f>
        <v>4.7226141518451753E-3</v>
      </c>
    </row>
    <row r="111" spans="1:16">
      <c r="A111" s="58">
        <v>412</v>
      </c>
      <c r="B111" s="57">
        <v>983.92499999999995</v>
      </c>
      <c r="C111" s="57">
        <v>2</v>
      </c>
      <c r="D111" s="57">
        <v>1.8</v>
      </c>
      <c r="E111" s="76">
        <f>(1/(2*LOG(3.7*$D111/'Cost Estimates'!$U$4*1000)))^2</f>
        <v>8.7463077071963571E-3</v>
      </c>
      <c r="F111" s="30">
        <f t="shared" si="12"/>
        <v>7.6491549174811171E-2</v>
      </c>
      <c r="G111" s="72">
        <f>8*'Cost Estimates'!$U$1/9.81/'Pumping Costs Calculation'!$D111^4/PI()^2*$C111/MAX('Pipeline Pricing'!$A$3:$A$252)</f>
        <v>4.7226141518451753E-3</v>
      </c>
      <c r="H111" s="76">
        <f>(1/(2*LOG(3.7*$D111/'Cost Estimates'!$U$5*1000)))^2</f>
        <v>9.8211436332891755E-3</v>
      </c>
      <c r="I111" s="30">
        <f t="shared" si="13"/>
        <v>8.5891614647917766E-2</v>
      </c>
      <c r="J111" s="72">
        <f>8*'Cost Estimates'!$U$1/9.81/'Pumping Costs Calculation'!$D111^4/PI()^2*$C111/MAX('Pipeline Pricing'!$A$3:$A$252)</f>
        <v>4.7226141518451753E-3</v>
      </c>
      <c r="K111" s="76">
        <f>(1/(2*LOG(3.7*$D111/'Cost Estimates'!$U$6*1000)))^2</f>
        <v>1.1575055557914658E-2</v>
      </c>
      <c r="L111" s="30">
        <f t="shared" si="14"/>
        <v>0.10123059478926277</v>
      </c>
      <c r="M111" s="72">
        <f>8*'Cost Estimates'!$U$1/9.81/'Pumping Costs Calculation'!$D111^4/PI()^2*$C111/MAX('Pipeline Pricing'!$A$3:$A$252)</f>
        <v>4.7226141518451753E-3</v>
      </c>
      <c r="N111" s="76">
        <f>(1/(2*LOG(3.7*($D111-0.008)/'Cost Estimates'!$U$7*1000)))^2</f>
        <v>1.4709705891825043E-2</v>
      </c>
      <c r="O111" s="30">
        <f t="shared" si="15"/>
        <v>0.12864493558187645</v>
      </c>
      <c r="P111" s="72">
        <f>8*'Cost Estimates'!$U$1/9.81/'Pumping Costs Calculation'!$D111^4/PI()^2*$C111/MAX('Pipeline Pricing'!$A$3:$A$252)</f>
        <v>4.7226141518451753E-3</v>
      </c>
    </row>
    <row r="112" spans="1:16">
      <c r="A112" s="58">
        <v>414</v>
      </c>
      <c r="B112" s="57">
        <v>972.34699999999998</v>
      </c>
      <c r="C112" s="57">
        <v>2</v>
      </c>
      <c r="D112" s="57">
        <v>1.8</v>
      </c>
      <c r="E112" s="76">
        <f>(1/(2*LOG(3.7*$D112/'Cost Estimates'!$U$4*1000)))^2</f>
        <v>8.7463077071963571E-3</v>
      </c>
      <c r="F112" s="30">
        <f t="shared" si="12"/>
        <v>7.6491549174811171E-2</v>
      </c>
      <c r="G112" s="72">
        <f>8*'Cost Estimates'!$U$1/9.81/'Pumping Costs Calculation'!$D112^4/PI()^2*$C112/MAX('Pipeline Pricing'!$A$3:$A$252)</f>
        <v>4.7226141518451753E-3</v>
      </c>
      <c r="H112" s="76">
        <f>(1/(2*LOG(3.7*$D112/'Cost Estimates'!$U$5*1000)))^2</f>
        <v>9.8211436332891755E-3</v>
      </c>
      <c r="I112" s="30">
        <f t="shared" si="13"/>
        <v>8.5891614647917766E-2</v>
      </c>
      <c r="J112" s="72">
        <f>8*'Cost Estimates'!$U$1/9.81/'Pumping Costs Calculation'!$D112^4/PI()^2*$C112/MAX('Pipeline Pricing'!$A$3:$A$252)</f>
        <v>4.7226141518451753E-3</v>
      </c>
      <c r="K112" s="76">
        <f>(1/(2*LOG(3.7*$D112/'Cost Estimates'!$U$6*1000)))^2</f>
        <v>1.1575055557914658E-2</v>
      </c>
      <c r="L112" s="30">
        <f t="shared" si="14"/>
        <v>0.10123059478926277</v>
      </c>
      <c r="M112" s="72">
        <f>8*'Cost Estimates'!$U$1/9.81/'Pumping Costs Calculation'!$D112^4/PI()^2*$C112/MAX('Pipeline Pricing'!$A$3:$A$252)</f>
        <v>4.7226141518451753E-3</v>
      </c>
      <c r="N112" s="76">
        <f>(1/(2*LOG(3.7*($D112-0.008)/'Cost Estimates'!$U$7*1000)))^2</f>
        <v>1.4709705891825043E-2</v>
      </c>
      <c r="O112" s="30">
        <f t="shared" si="15"/>
        <v>0.12864493558187645</v>
      </c>
      <c r="P112" s="72">
        <f>8*'Cost Estimates'!$U$1/9.81/'Pumping Costs Calculation'!$D112^4/PI()^2*$C112/MAX('Pipeline Pricing'!$A$3:$A$252)</f>
        <v>4.7226141518451753E-3</v>
      </c>
    </row>
    <row r="113" spans="1:16">
      <c r="A113" s="58">
        <v>416</v>
      </c>
      <c r="B113" s="57">
        <v>963.90099999999995</v>
      </c>
      <c r="C113" s="57">
        <v>2</v>
      </c>
      <c r="D113" s="57">
        <v>1.8</v>
      </c>
      <c r="E113" s="76">
        <f>(1/(2*LOG(3.7*$D113/'Cost Estimates'!$U$4*1000)))^2</f>
        <v>8.7463077071963571E-3</v>
      </c>
      <c r="F113" s="30">
        <f t="shared" si="12"/>
        <v>7.6491549174811171E-2</v>
      </c>
      <c r="G113" s="72">
        <f>8*'Cost Estimates'!$U$1/9.81/'Pumping Costs Calculation'!$D113^4/PI()^2*$C113/MAX('Pipeline Pricing'!$A$3:$A$252)</f>
        <v>4.7226141518451753E-3</v>
      </c>
      <c r="H113" s="76">
        <f>(1/(2*LOG(3.7*$D113/'Cost Estimates'!$U$5*1000)))^2</f>
        <v>9.8211436332891755E-3</v>
      </c>
      <c r="I113" s="30">
        <f t="shared" si="13"/>
        <v>8.5891614647917766E-2</v>
      </c>
      <c r="J113" s="72">
        <f>8*'Cost Estimates'!$U$1/9.81/'Pumping Costs Calculation'!$D113^4/PI()^2*$C113/MAX('Pipeline Pricing'!$A$3:$A$252)</f>
        <v>4.7226141518451753E-3</v>
      </c>
      <c r="K113" s="76">
        <f>(1/(2*LOG(3.7*$D113/'Cost Estimates'!$U$6*1000)))^2</f>
        <v>1.1575055557914658E-2</v>
      </c>
      <c r="L113" s="30">
        <f t="shared" si="14"/>
        <v>0.10123059478926277</v>
      </c>
      <c r="M113" s="72">
        <f>8*'Cost Estimates'!$U$1/9.81/'Pumping Costs Calculation'!$D113^4/PI()^2*$C113/MAX('Pipeline Pricing'!$A$3:$A$252)</f>
        <v>4.7226141518451753E-3</v>
      </c>
      <c r="N113" s="76">
        <f>(1/(2*LOG(3.7*($D113-0.008)/'Cost Estimates'!$U$7*1000)))^2</f>
        <v>1.4709705891825043E-2</v>
      </c>
      <c r="O113" s="30">
        <f t="shared" si="15"/>
        <v>0.12864493558187645</v>
      </c>
      <c r="P113" s="72">
        <f>8*'Cost Estimates'!$U$1/9.81/'Pumping Costs Calculation'!$D113^4/PI()^2*$C113/MAX('Pipeline Pricing'!$A$3:$A$252)</f>
        <v>4.7226141518451753E-3</v>
      </c>
    </row>
    <row r="114" spans="1:16">
      <c r="A114" s="58">
        <v>418</v>
      </c>
      <c r="B114" s="57">
        <v>963.25800000000004</v>
      </c>
      <c r="C114" s="57">
        <v>2</v>
      </c>
      <c r="D114" s="57">
        <v>1.8</v>
      </c>
      <c r="E114" s="76">
        <f>(1/(2*LOG(3.7*$D114/'Cost Estimates'!$U$4*1000)))^2</f>
        <v>8.7463077071963571E-3</v>
      </c>
      <c r="F114" s="30">
        <f t="shared" si="12"/>
        <v>7.6491549174811171E-2</v>
      </c>
      <c r="G114" s="72">
        <f>8*'Cost Estimates'!$U$1/9.81/'Pumping Costs Calculation'!$D114^4/PI()^2*$C114/MAX('Pipeline Pricing'!$A$3:$A$252)</f>
        <v>4.7226141518451753E-3</v>
      </c>
      <c r="H114" s="76">
        <f>(1/(2*LOG(3.7*$D114/'Cost Estimates'!$U$5*1000)))^2</f>
        <v>9.8211436332891755E-3</v>
      </c>
      <c r="I114" s="30">
        <f t="shared" si="13"/>
        <v>8.5891614647917766E-2</v>
      </c>
      <c r="J114" s="72">
        <f>8*'Cost Estimates'!$U$1/9.81/'Pumping Costs Calculation'!$D114^4/PI()^2*$C114/MAX('Pipeline Pricing'!$A$3:$A$252)</f>
        <v>4.7226141518451753E-3</v>
      </c>
      <c r="K114" s="76">
        <f>(1/(2*LOG(3.7*$D114/'Cost Estimates'!$U$6*1000)))^2</f>
        <v>1.1575055557914658E-2</v>
      </c>
      <c r="L114" s="30">
        <f t="shared" si="14"/>
        <v>0.10123059478926277</v>
      </c>
      <c r="M114" s="72">
        <f>8*'Cost Estimates'!$U$1/9.81/'Pumping Costs Calculation'!$D114^4/PI()^2*$C114/MAX('Pipeline Pricing'!$A$3:$A$252)</f>
        <v>4.7226141518451753E-3</v>
      </c>
      <c r="N114" s="76">
        <f>(1/(2*LOG(3.7*($D114-0.008)/'Cost Estimates'!$U$7*1000)))^2</f>
        <v>1.4709705891825043E-2</v>
      </c>
      <c r="O114" s="30">
        <f t="shared" si="15"/>
        <v>0.12864493558187645</v>
      </c>
      <c r="P114" s="72">
        <f>8*'Cost Estimates'!$U$1/9.81/'Pumping Costs Calculation'!$D114^4/PI()^2*$C114/MAX('Pipeline Pricing'!$A$3:$A$252)</f>
        <v>4.7226141518451753E-3</v>
      </c>
    </row>
    <row r="115" spans="1:16">
      <c r="A115" s="58">
        <v>420</v>
      </c>
      <c r="B115" s="57">
        <v>965.87199999999996</v>
      </c>
      <c r="C115" s="57">
        <v>2</v>
      </c>
      <c r="D115" s="57">
        <v>1.8</v>
      </c>
      <c r="E115" s="76">
        <f>(1/(2*LOG(3.7*$D115/'Cost Estimates'!$U$4*1000)))^2</f>
        <v>8.7463077071963571E-3</v>
      </c>
      <c r="F115" s="30">
        <f t="shared" si="12"/>
        <v>7.6491549174811171E-2</v>
      </c>
      <c r="G115" s="72">
        <f>8*'Cost Estimates'!$U$1/9.81/'Pumping Costs Calculation'!$D115^4/PI()^2*$C115/MAX('Pipeline Pricing'!$A$3:$A$252)</f>
        <v>4.7226141518451753E-3</v>
      </c>
      <c r="H115" s="76">
        <f>(1/(2*LOG(3.7*$D115/'Cost Estimates'!$U$5*1000)))^2</f>
        <v>9.8211436332891755E-3</v>
      </c>
      <c r="I115" s="30">
        <f t="shared" si="13"/>
        <v>8.5891614647917766E-2</v>
      </c>
      <c r="J115" s="72">
        <f>8*'Cost Estimates'!$U$1/9.81/'Pumping Costs Calculation'!$D115^4/PI()^2*$C115/MAX('Pipeline Pricing'!$A$3:$A$252)</f>
        <v>4.7226141518451753E-3</v>
      </c>
      <c r="K115" s="76">
        <f>(1/(2*LOG(3.7*$D115/'Cost Estimates'!$U$6*1000)))^2</f>
        <v>1.1575055557914658E-2</v>
      </c>
      <c r="L115" s="30">
        <f t="shared" si="14"/>
        <v>0.10123059478926277</v>
      </c>
      <c r="M115" s="72">
        <f>8*'Cost Estimates'!$U$1/9.81/'Pumping Costs Calculation'!$D115^4/PI()^2*$C115/MAX('Pipeline Pricing'!$A$3:$A$252)</f>
        <v>4.7226141518451753E-3</v>
      </c>
      <c r="N115" s="76">
        <f>(1/(2*LOG(3.7*($D115-0.008)/'Cost Estimates'!$U$7*1000)))^2</f>
        <v>1.4709705891825043E-2</v>
      </c>
      <c r="O115" s="30">
        <f t="shared" si="15"/>
        <v>0.12864493558187645</v>
      </c>
      <c r="P115" s="72">
        <f>8*'Cost Estimates'!$U$1/9.81/'Pumping Costs Calculation'!$D115^4/PI()^2*$C115/MAX('Pipeline Pricing'!$A$3:$A$252)</f>
        <v>4.7226141518451753E-3</v>
      </c>
    </row>
    <row r="116" spans="1:16">
      <c r="A116" s="58">
        <v>422</v>
      </c>
      <c r="B116" s="57">
        <v>966.17700000000002</v>
      </c>
      <c r="C116" s="57">
        <v>2</v>
      </c>
      <c r="D116" s="57">
        <v>1.8</v>
      </c>
      <c r="E116" s="76">
        <f>(1/(2*LOG(3.7*$D116/'Cost Estimates'!$U$4*1000)))^2</f>
        <v>8.7463077071963571E-3</v>
      </c>
      <c r="F116" s="30">
        <f t="shared" si="12"/>
        <v>7.6491549174811171E-2</v>
      </c>
      <c r="G116" s="72">
        <f>8*'Cost Estimates'!$U$1/9.81/'Pumping Costs Calculation'!$D116^4/PI()^2*$C116/MAX('Pipeline Pricing'!$A$3:$A$252)</f>
        <v>4.7226141518451753E-3</v>
      </c>
      <c r="H116" s="76">
        <f>(1/(2*LOG(3.7*$D116/'Cost Estimates'!$U$5*1000)))^2</f>
        <v>9.8211436332891755E-3</v>
      </c>
      <c r="I116" s="30">
        <f t="shared" si="13"/>
        <v>8.5891614647917766E-2</v>
      </c>
      <c r="J116" s="72">
        <f>8*'Cost Estimates'!$U$1/9.81/'Pumping Costs Calculation'!$D116^4/PI()^2*$C116/MAX('Pipeline Pricing'!$A$3:$A$252)</f>
        <v>4.7226141518451753E-3</v>
      </c>
      <c r="K116" s="76">
        <f>(1/(2*LOG(3.7*$D116/'Cost Estimates'!$U$6*1000)))^2</f>
        <v>1.1575055557914658E-2</v>
      </c>
      <c r="L116" s="30">
        <f t="shared" si="14"/>
        <v>0.10123059478926277</v>
      </c>
      <c r="M116" s="72">
        <f>8*'Cost Estimates'!$U$1/9.81/'Pumping Costs Calculation'!$D116^4/PI()^2*$C116/MAX('Pipeline Pricing'!$A$3:$A$252)</f>
        <v>4.7226141518451753E-3</v>
      </c>
      <c r="N116" s="76">
        <f>(1/(2*LOG(3.7*($D116-0.008)/'Cost Estimates'!$U$7*1000)))^2</f>
        <v>1.4709705891825043E-2</v>
      </c>
      <c r="O116" s="30">
        <f t="shared" si="15"/>
        <v>0.12864493558187645</v>
      </c>
      <c r="P116" s="72">
        <f>8*'Cost Estimates'!$U$1/9.81/'Pumping Costs Calculation'!$D116^4/PI()^2*$C116/MAX('Pipeline Pricing'!$A$3:$A$252)</f>
        <v>4.7226141518451753E-3</v>
      </c>
    </row>
    <row r="117" spans="1:16">
      <c r="A117" s="58">
        <v>424</v>
      </c>
      <c r="B117" s="57">
        <v>973.82500000000005</v>
      </c>
      <c r="C117" s="57">
        <v>2</v>
      </c>
      <c r="D117" s="57">
        <v>1.8</v>
      </c>
      <c r="E117" s="76">
        <f>(1/(2*LOG(3.7*$D117/'Cost Estimates'!$U$4*1000)))^2</f>
        <v>8.7463077071963571E-3</v>
      </c>
      <c r="F117" s="30">
        <f t="shared" si="12"/>
        <v>7.6491549174811171E-2</v>
      </c>
      <c r="G117" s="72">
        <f>8*'Cost Estimates'!$U$1/9.81/'Pumping Costs Calculation'!$D117^4/PI()^2*$C117/MAX('Pipeline Pricing'!$A$3:$A$252)</f>
        <v>4.7226141518451753E-3</v>
      </c>
      <c r="H117" s="76">
        <f>(1/(2*LOG(3.7*$D117/'Cost Estimates'!$U$5*1000)))^2</f>
        <v>9.8211436332891755E-3</v>
      </c>
      <c r="I117" s="30">
        <f t="shared" si="13"/>
        <v>8.5891614647917766E-2</v>
      </c>
      <c r="J117" s="72">
        <f>8*'Cost Estimates'!$U$1/9.81/'Pumping Costs Calculation'!$D117^4/PI()^2*$C117/MAX('Pipeline Pricing'!$A$3:$A$252)</f>
        <v>4.7226141518451753E-3</v>
      </c>
      <c r="K117" s="76">
        <f>(1/(2*LOG(3.7*$D117/'Cost Estimates'!$U$6*1000)))^2</f>
        <v>1.1575055557914658E-2</v>
      </c>
      <c r="L117" s="30">
        <f t="shared" si="14"/>
        <v>0.10123059478926277</v>
      </c>
      <c r="M117" s="72">
        <f>8*'Cost Estimates'!$U$1/9.81/'Pumping Costs Calculation'!$D117^4/PI()^2*$C117/MAX('Pipeline Pricing'!$A$3:$A$252)</f>
        <v>4.7226141518451753E-3</v>
      </c>
      <c r="N117" s="76">
        <f>(1/(2*LOG(3.7*($D117-0.008)/'Cost Estimates'!$U$7*1000)))^2</f>
        <v>1.4709705891825043E-2</v>
      </c>
      <c r="O117" s="30">
        <f t="shared" si="15"/>
        <v>0.12864493558187645</v>
      </c>
      <c r="P117" s="72">
        <f>8*'Cost Estimates'!$U$1/9.81/'Pumping Costs Calculation'!$D117^4/PI()^2*$C117/MAX('Pipeline Pricing'!$A$3:$A$252)</f>
        <v>4.7226141518451753E-3</v>
      </c>
    </row>
    <row r="118" spans="1:16">
      <c r="A118" s="58">
        <v>426</v>
      </c>
      <c r="B118" s="57">
        <v>983.97199999999998</v>
      </c>
      <c r="C118" s="57">
        <v>2</v>
      </c>
      <c r="D118" s="57">
        <v>1.8</v>
      </c>
      <c r="E118" s="76">
        <f>(1/(2*LOG(3.7*$D118/'Cost Estimates'!$U$4*1000)))^2</f>
        <v>8.7463077071963571E-3</v>
      </c>
      <c r="F118" s="30">
        <f t="shared" si="12"/>
        <v>7.6491549174811171E-2</v>
      </c>
      <c r="G118" s="72">
        <f>8*'Cost Estimates'!$U$1/9.81/'Pumping Costs Calculation'!$D118^4/PI()^2*$C118/MAX('Pipeline Pricing'!$A$3:$A$252)</f>
        <v>4.7226141518451753E-3</v>
      </c>
      <c r="H118" s="76">
        <f>(1/(2*LOG(3.7*$D118/'Cost Estimates'!$U$5*1000)))^2</f>
        <v>9.8211436332891755E-3</v>
      </c>
      <c r="I118" s="30">
        <f t="shared" si="13"/>
        <v>8.5891614647917766E-2</v>
      </c>
      <c r="J118" s="72">
        <f>8*'Cost Estimates'!$U$1/9.81/'Pumping Costs Calculation'!$D118^4/PI()^2*$C118/MAX('Pipeline Pricing'!$A$3:$A$252)</f>
        <v>4.7226141518451753E-3</v>
      </c>
      <c r="K118" s="76">
        <f>(1/(2*LOG(3.7*$D118/'Cost Estimates'!$U$6*1000)))^2</f>
        <v>1.1575055557914658E-2</v>
      </c>
      <c r="L118" s="30">
        <f t="shared" si="14"/>
        <v>0.10123059478926277</v>
      </c>
      <c r="M118" s="72">
        <f>8*'Cost Estimates'!$U$1/9.81/'Pumping Costs Calculation'!$D118^4/PI()^2*$C118/MAX('Pipeline Pricing'!$A$3:$A$252)</f>
        <v>4.7226141518451753E-3</v>
      </c>
      <c r="N118" s="76">
        <f>(1/(2*LOG(3.7*($D118-0.008)/'Cost Estimates'!$U$7*1000)))^2</f>
        <v>1.4709705891825043E-2</v>
      </c>
      <c r="O118" s="30">
        <f t="shared" si="15"/>
        <v>0.12864493558187645</v>
      </c>
      <c r="P118" s="72">
        <f>8*'Cost Estimates'!$U$1/9.81/'Pumping Costs Calculation'!$D118^4/PI()^2*$C118/MAX('Pipeline Pricing'!$A$3:$A$252)</f>
        <v>4.7226141518451753E-3</v>
      </c>
    </row>
    <row r="119" spans="1:16">
      <c r="A119" s="58">
        <v>428</v>
      </c>
      <c r="B119" s="57">
        <v>994.096</v>
      </c>
      <c r="C119" s="57">
        <v>2</v>
      </c>
      <c r="D119" s="57">
        <v>1.8</v>
      </c>
      <c r="E119" s="76">
        <f>(1/(2*LOG(3.7*$D119/'Cost Estimates'!$U$4*1000)))^2</f>
        <v>8.7463077071963571E-3</v>
      </c>
      <c r="F119" s="30">
        <f t="shared" si="12"/>
        <v>7.6491549174811171E-2</v>
      </c>
      <c r="G119" s="72">
        <f>8*'Cost Estimates'!$U$1/9.81/'Pumping Costs Calculation'!$D119^4/PI()^2*$C119/MAX('Pipeline Pricing'!$A$3:$A$252)</f>
        <v>4.7226141518451753E-3</v>
      </c>
      <c r="H119" s="76">
        <f>(1/(2*LOG(3.7*$D119/'Cost Estimates'!$U$5*1000)))^2</f>
        <v>9.8211436332891755E-3</v>
      </c>
      <c r="I119" s="30">
        <f t="shared" si="13"/>
        <v>8.5891614647917766E-2</v>
      </c>
      <c r="J119" s="72">
        <f>8*'Cost Estimates'!$U$1/9.81/'Pumping Costs Calculation'!$D119^4/PI()^2*$C119/MAX('Pipeline Pricing'!$A$3:$A$252)</f>
        <v>4.7226141518451753E-3</v>
      </c>
      <c r="K119" s="76">
        <f>(1/(2*LOG(3.7*$D119/'Cost Estimates'!$U$6*1000)))^2</f>
        <v>1.1575055557914658E-2</v>
      </c>
      <c r="L119" s="30">
        <f t="shared" si="14"/>
        <v>0.10123059478926277</v>
      </c>
      <c r="M119" s="72">
        <f>8*'Cost Estimates'!$U$1/9.81/'Pumping Costs Calculation'!$D119^4/PI()^2*$C119/MAX('Pipeline Pricing'!$A$3:$A$252)</f>
        <v>4.7226141518451753E-3</v>
      </c>
      <c r="N119" s="76">
        <f>(1/(2*LOG(3.7*($D119-0.008)/'Cost Estimates'!$U$7*1000)))^2</f>
        <v>1.4709705891825043E-2</v>
      </c>
      <c r="O119" s="30">
        <f t="shared" si="15"/>
        <v>0.12864493558187645</v>
      </c>
      <c r="P119" s="72">
        <f>8*'Cost Estimates'!$U$1/9.81/'Pumping Costs Calculation'!$D119^4/PI()^2*$C119/MAX('Pipeline Pricing'!$A$3:$A$252)</f>
        <v>4.7226141518451753E-3</v>
      </c>
    </row>
    <row r="120" spans="1:16">
      <c r="A120" s="58">
        <v>430</v>
      </c>
      <c r="B120" s="57">
        <v>991.69500000000005</v>
      </c>
      <c r="C120" s="57">
        <v>2</v>
      </c>
      <c r="D120" s="57">
        <v>1.8</v>
      </c>
      <c r="E120" s="76">
        <f>(1/(2*LOG(3.7*$D120/'Cost Estimates'!$U$4*1000)))^2</f>
        <v>8.7463077071963571E-3</v>
      </c>
      <c r="F120" s="30">
        <f t="shared" si="12"/>
        <v>7.6491549174811171E-2</v>
      </c>
      <c r="G120" s="72">
        <f>8*'Cost Estimates'!$U$1/9.81/'Pumping Costs Calculation'!$D120^4/PI()^2*$C120/MAX('Pipeline Pricing'!$A$3:$A$252)</f>
        <v>4.7226141518451753E-3</v>
      </c>
      <c r="H120" s="76">
        <f>(1/(2*LOG(3.7*$D120/'Cost Estimates'!$U$5*1000)))^2</f>
        <v>9.8211436332891755E-3</v>
      </c>
      <c r="I120" s="30">
        <f t="shared" si="13"/>
        <v>8.5891614647917766E-2</v>
      </c>
      <c r="J120" s="72">
        <f>8*'Cost Estimates'!$U$1/9.81/'Pumping Costs Calculation'!$D120^4/PI()^2*$C120/MAX('Pipeline Pricing'!$A$3:$A$252)</f>
        <v>4.7226141518451753E-3</v>
      </c>
      <c r="K120" s="76">
        <f>(1/(2*LOG(3.7*$D120/'Cost Estimates'!$U$6*1000)))^2</f>
        <v>1.1575055557914658E-2</v>
      </c>
      <c r="L120" s="30">
        <f t="shared" si="14"/>
        <v>0.10123059478926277</v>
      </c>
      <c r="M120" s="72">
        <f>8*'Cost Estimates'!$U$1/9.81/'Pumping Costs Calculation'!$D120^4/PI()^2*$C120/MAX('Pipeline Pricing'!$A$3:$A$252)</f>
        <v>4.7226141518451753E-3</v>
      </c>
      <c r="N120" s="76">
        <f>(1/(2*LOG(3.7*($D120-0.008)/'Cost Estimates'!$U$7*1000)))^2</f>
        <v>1.4709705891825043E-2</v>
      </c>
      <c r="O120" s="30">
        <f t="shared" si="15"/>
        <v>0.12864493558187645</v>
      </c>
      <c r="P120" s="72">
        <f>8*'Cost Estimates'!$U$1/9.81/'Pumping Costs Calculation'!$D120^4/PI()^2*$C120/MAX('Pipeline Pricing'!$A$3:$A$252)</f>
        <v>4.7226141518451753E-3</v>
      </c>
    </row>
    <row r="121" spans="1:16">
      <c r="A121" s="58">
        <v>432</v>
      </c>
      <c r="B121" s="57">
        <v>984.93299999999999</v>
      </c>
      <c r="C121" s="57">
        <v>2</v>
      </c>
      <c r="D121" s="57">
        <v>1.8</v>
      </c>
      <c r="E121" s="76">
        <f>(1/(2*LOG(3.7*$D121/'Cost Estimates'!$U$4*1000)))^2</f>
        <v>8.7463077071963571E-3</v>
      </c>
      <c r="F121" s="30">
        <f t="shared" si="12"/>
        <v>7.6491549174811171E-2</v>
      </c>
      <c r="G121" s="72">
        <f>8*'Cost Estimates'!$U$1/9.81/'Pumping Costs Calculation'!$D121^4/PI()^2*$C121/MAX('Pipeline Pricing'!$A$3:$A$252)</f>
        <v>4.7226141518451753E-3</v>
      </c>
      <c r="H121" s="76">
        <f>(1/(2*LOG(3.7*$D121/'Cost Estimates'!$U$5*1000)))^2</f>
        <v>9.8211436332891755E-3</v>
      </c>
      <c r="I121" s="30">
        <f t="shared" si="13"/>
        <v>8.5891614647917766E-2</v>
      </c>
      <c r="J121" s="72">
        <f>8*'Cost Estimates'!$U$1/9.81/'Pumping Costs Calculation'!$D121^4/PI()^2*$C121/MAX('Pipeline Pricing'!$A$3:$A$252)</f>
        <v>4.7226141518451753E-3</v>
      </c>
      <c r="K121" s="76">
        <f>(1/(2*LOG(3.7*$D121/'Cost Estimates'!$U$6*1000)))^2</f>
        <v>1.1575055557914658E-2</v>
      </c>
      <c r="L121" s="30">
        <f t="shared" si="14"/>
        <v>0.10123059478926277</v>
      </c>
      <c r="M121" s="72">
        <f>8*'Cost Estimates'!$U$1/9.81/'Pumping Costs Calculation'!$D121^4/PI()^2*$C121/MAX('Pipeline Pricing'!$A$3:$A$252)</f>
        <v>4.7226141518451753E-3</v>
      </c>
      <c r="N121" s="76">
        <f>(1/(2*LOG(3.7*($D121-0.008)/'Cost Estimates'!$U$7*1000)))^2</f>
        <v>1.4709705891825043E-2</v>
      </c>
      <c r="O121" s="30">
        <f t="shared" si="15"/>
        <v>0.12864493558187645</v>
      </c>
      <c r="P121" s="72">
        <f>8*'Cost Estimates'!$U$1/9.81/'Pumping Costs Calculation'!$D121^4/PI()^2*$C121/MAX('Pipeline Pricing'!$A$3:$A$252)</f>
        <v>4.7226141518451753E-3</v>
      </c>
    </row>
    <row r="122" spans="1:16">
      <c r="A122" s="58">
        <v>434</v>
      </c>
      <c r="B122" s="57">
        <v>974.50900000000001</v>
      </c>
      <c r="C122" s="57">
        <v>2</v>
      </c>
      <c r="D122" s="57">
        <v>1.8</v>
      </c>
      <c r="E122" s="76">
        <f>(1/(2*LOG(3.7*$D122/'Cost Estimates'!$U$4*1000)))^2</f>
        <v>8.7463077071963571E-3</v>
      </c>
      <c r="F122" s="30">
        <f t="shared" si="12"/>
        <v>7.6491549174811171E-2</v>
      </c>
      <c r="G122" s="72">
        <f>8*'Cost Estimates'!$U$1/9.81/'Pumping Costs Calculation'!$D122^4/PI()^2*$C122/MAX('Pipeline Pricing'!$A$3:$A$252)</f>
        <v>4.7226141518451753E-3</v>
      </c>
      <c r="H122" s="76">
        <f>(1/(2*LOG(3.7*$D122/'Cost Estimates'!$U$5*1000)))^2</f>
        <v>9.8211436332891755E-3</v>
      </c>
      <c r="I122" s="30">
        <f t="shared" si="13"/>
        <v>8.5891614647917766E-2</v>
      </c>
      <c r="J122" s="72">
        <f>8*'Cost Estimates'!$U$1/9.81/'Pumping Costs Calculation'!$D122^4/PI()^2*$C122/MAX('Pipeline Pricing'!$A$3:$A$252)</f>
        <v>4.7226141518451753E-3</v>
      </c>
      <c r="K122" s="76">
        <f>(1/(2*LOG(3.7*$D122/'Cost Estimates'!$U$6*1000)))^2</f>
        <v>1.1575055557914658E-2</v>
      </c>
      <c r="L122" s="30">
        <f t="shared" si="14"/>
        <v>0.10123059478926277</v>
      </c>
      <c r="M122" s="72">
        <f>8*'Cost Estimates'!$U$1/9.81/'Pumping Costs Calculation'!$D122^4/PI()^2*$C122/MAX('Pipeline Pricing'!$A$3:$A$252)</f>
        <v>4.7226141518451753E-3</v>
      </c>
      <c r="N122" s="76">
        <f>(1/(2*LOG(3.7*($D122-0.008)/'Cost Estimates'!$U$7*1000)))^2</f>
        <v>1.4709705891825043E-2</v>
      </c>
      <c r="O122" s="30">
        <f t="shared" si="15"/>
        <v>0.12864493558187645</v>
      </c>
      <c r="P122" s="72">
        <f>8*'Cost Estimates'!$U$1/9.81/'Pumping Costs Calculation'!$D122^4/PI()^2*$C122/MAX('Pipeline Pricing'!$A$3:$A$252)</f>
        <v>4.7226141518451753E-3</v>
      </c>
    </row>
    <row r="123" spans="1:16">
      <c r="A123" s="58">
        <v>436</v>
      </c>
      <c r="B123" s="57">
        <v>966.69799999999998</v>
      </c>
      <c r="C123" s="57">
        <v>2</v>
      </c>
      <c r="D123" s="57">
        <v>1.8</v>
      </c>
      <c r="E123" s="76">
        <f>(1/(2*LOG(3.7*$D123/'Cost Estimates'!$U$4*1000)))^2</f>
        <v>8.7463077071963571E-3</v>
      </c>
      <c r="F123" s="30">
        <f t="shared" si="12"/>
        <v>7.6491549174811171E-2</v>
      </c>
      <c r="G123" s="72">
        <f>8*'Cost Estimates'!$U$1/9.81/'Pumping Costs Calculation'!$D123^4/PI()^2*$C123/MAX('Pipeline Pricing'!$A$3:$A$252)</f>
        <v>4.7226141518451753E-3</v>
      </c>
      <c r="H123" s="76">
        <f>(1/(2*LOG(3.7*$D123/'Cost Estimates'!$U$5*1000)))^2</f>
        <v>9.8211436332891755E-3</v>
      </c>
      <c r="I123" s="30">
        <f t="shared" si="13"/>
        <v>8.5891614647917766E-2</v>
      </c>
      <c r="J123" s="72">
        <f>8*'Cost Estimates'!$U$1/9.81/'Pumping Costs Calculation'!$D123^4/PI()^2*$C123/MAX('Pipeline Pricing'!$A$3:$A$252)</f>
        <v>4.7226141518451753E-3</v>
      </c>
      <c r="K123" s="76">
        <f>(1/(2*LOG(3.7*$D123/'Cost Estimates'!$U$6*1000)))^2</f>
        <v>1.1575055557914658E-2</v>
      </c>
      <c r="L123" s="30">
        <f t="shared" si="14"/>
        <v>0.10123059478926277</v>
      </c>
      <c r="M123" s="72">
        <f>8*'Cost Estimates'!$U$1/9.81/'Pumping Costs Calculation'!$D123^4/PI()^2*$C123/MAX('Pipeline Pricing'!$A$3:$A$252)</f>
        <v>4.7226141518451753E-3</v>
      </c>
      <c r="N123" s="76">
        <f>(1/(2*LOG(3.7*($D123-0.008)/'Cost Estimates'!$U$7*1000)))^2</f>
        <v>1.4709705891825043E-2</v>
      </c>
      <c r="O123" s="30">
        <f t="shared" si="15"/>
        <v>0.12864493558187645</v>
      </c>
      <c r="P123" s="72">
        <f>8*'Cost Estimates'!$U$1/9.81/'Pumping Costs Calculation'!$D123^4/PI()^2*$C123/MAX('Pipeline Pricing'!$A$3:$A$252)</f>
        <v>4.7226141518451753E-3</v>
      </c>
    </row>
    <row r="124" spans="1:16">
      <c r="A124" s="58">
        <v>438</v>
      </c>
      <c r="B124" s="57">
        <v>963.61800000000005</v>
      </c>
      <c r="C124" s="57">
        <v>2</v>
      </c>
      <c r="D124" s="57">
        <v>1.8</v>
      </c>
      <c r="E124" s="76">
        <f>(1/(2*LOG(3.7*$D124/'Cost Estimates'!$U$4*1000)))^2</f>
        <v>8.7463077071963571E-3</v>
      </c>
      <c r="F124" s="30">
        <f t="shared" si="12"/>
        <v>7.6491549174811171E-2</v>
      </c>
      <c r="G124" s="72">
        <f>8*'Cost Estimates'!$U$1/9.81/'Pumping Costs Calculation'!$D124^4/PI()^2*$C124/MAX('Pipeline Pricing'!$A$3:$A$252)</f>
        <v>4.7226141518451753E-3</v>
      </c>
      <c r="H124" s="76">
        <f>(1/(2*LOG(3.7*$D124/'Cost Estimates'!$U$5*1000)))^2</f>
        <v>9.8211436332891755E-3</v>
      </c>
      <c r="I124" s="30">
        <f t="shared" si="13"/>
        <v>8.5891614647917766E-2</v>
      </c>
      <c r="J124" s="72">
        <f>8*'Cost Estimates'!$U$1/9.81/'Pumping Costs Calculation'!$D124^4/PI()^2*$C124/MAX('Pipeline Pricing'!$A$3:$A$252)</f>
        <v>4.7226141518451753E-3</v>
      </c>
      <c r="K124" s="76">
        <f>(1/(2*LOG(3.7*$D124/'Cost Estimates'!$U$6*1000)))^2</f>
        <v>1.1575055557914658E-2</v>
      </c>
      <c r="L124" s="30">
        <f t="shared" si="14"/>
        <v>0.10123059478926277</v>
      </c>
      <c r="M124" s="72">
        <f>8*'Cost Estimates'!$U$1/9.81/'Pumping Costs Calculation'!$D124^4/PI()^2*$C124/MAX('Pipeline Pricing'!$A$3:$A$252)</f>
        <v>4.7226141518451753E-3</v>
      </c>
      <c r="N124" s="76">
        <f>(1/(2*LOG(3.7*($D124-0.008)/'Cost Estimates'!$U$7*1000)))^2</f>
        <v>1.4709705891825043E-2</v>
      </c>
      <c r="O124" s="30">
        <f t="shared" si="15"/>
        <v>0.12864493558187645</v>
      </c>
      <c r="P124" s="72">
        <f>8*'Cost Estimates'!$U$1/9.81/'Pumping Costs Calculation'!$D124^4/PI()^2*$C124/MAX('Pipeline Pricing'!$A$3:$A$252)</f>
        <v>4.7226141518451753E-3</v>
      </c>
    </row>
    <row r="125" spans="1:16">
      <c r="A125" s="58">
        <v>440</v>
      </c>
      <c r="B125" s="57">
        <v>957.803</v>
      </c>
      <c r="C125" s="57">
        <v>2</v>
      </c>
      <c r="D125" s="57">
        <v>1.8</v>
      </c>
      <c r="E125" s="76">
        <f>(1/(2*LOG(3.7*$D125/'Cost Estimates'!$U$4*1000)))^2</f>
        <v>8.7463077071963571E-3</v>
      </c>
      <c r="F125" s="30">
        <f t="shared" si="12"/>
        <v>7.6491549174811171E-2</v>
      </c>
      <c r="G125" s="72">
        <f>8*'Cost Estimates'!$U$1/9.81/'Pumping Costs Calculation'!$D125^4/PI()^2*$C125/MAX('Pipeline Pricing'!$A$3:$A$252)</f>
        <v>4.7226141518451753E-3</v>
      </c>
      <c r="H125" s="76">
        <f>(1/(2*LOG(3.7*$D125/'Cost Estimates'!$U$5*1000)))^2</f>
        <v>9.8211436332891755E-3</v>
      </c>
      <c r="I125" s="30">
        <f t="shared" si="13"/>
        <v>8.5891614647917766E-2</v>
      </c>
      <c r="J125" s="72">
        <f>8*'Cost Estimates'!$U$1/9.81/'Pumping Costs Calculation'!$D125^4/PI()^2*$C125/MAX('Pipeline Pricing'!$A$3:$A$252)</f>
        <v>4.7226141518451753E-3</v>
      </c>
      <c r="K125" s="76">
        <f>(1/(2*LOG(3.7*$D125/'Cost Estimates'!$U$6*1000)))^2</f>
        <v>1.1575055557914658E-2</v>
      </c>
      <c r="L125" s="30">
        <f t="shared" si="14"/>
        <v>0.10123059478926277</v>
      </c>
      <c r="M125" s="72">
        <f>8*'Cost Estimates'!$U$1/9.81/'Pumping Costs Calculation'!$D125^4/PI()^2*$C125/MAX('Pipeline Pricing'!$A$3:$A$252)</f>
        <v>4.7226141518451753E-3</v>
      </c>
      <c r="N125" s="76">
        <f>(1/(2*LOG(3.7*($D125-0.008)/'Cost Estimates'!$U$7*1000)))^2</f>
        <v>1.4709705891825043E-2</v>
      </c>
      <c r="O125" s="30">
        <f t="shared" si="15"/>
        <v>0.12864493558187645</v>
      </c>
      <c r="P125" s="72">
        <f>8*'Cost Estimates'!$U$1/9.81/'Pumping Costs Calculation'!$D125^4/PI()^2*$C125/MAX('Pipeline Pricing'!$A$3:$A$252)</f>
        <v>4.7226141518451753E-3</v>
      </c>
    </row>
    <row r="126" spans="1:16">
      <c r="A126" s="58">
        <v>442</v>
      </c>
      <c r="B126" s="57">
        <v>954.27700000000004</v>
      </c>
      <c r="C126" s="57">
        <v>2</v>
      </c>
      <c r="D126" s="57">
        <v>1.8</v>
      </c>
      <c r="E126" s="76">
        <f>(1/(2*LOG(3.7*$D126/'Cost Estimates'!$U$4*1000)))^2</f>
        <v>8.7463077071963571E-3</v>
      </c>
      <c r="F126" s="30">
        <f t="shared" si="12"/>
        <v>7.6491549174811171E-2</v>
      </c>
      <c r="G126" s="72">
        <f>8*'Cost Estimates'!$U$1/9.81/'Pumping Costs Calculation'!$D126^4/PI()^2*$C126/MAX('Pipeline Pricing'!$A$3:$A$252)</f>
        <v>4.7226141518451753E-3</v>
      </c>
      <c r="H126" s="76">
        <f>(1/(2*LOG(3.7*$D126/'Cost Estimates'!$U$5*1000)))^2</f>
        <v>9.8211436332891755E-3</v>
      </c>
      <c r="I126" s="30">
        <f t="shared" si="13"/>
        <v>8.5891614647917766E-2</v>
      </c>
      <c r="J126" s="72">
        <f>8*'Cost Estimates'!$U$1/9.81/'Pumping Costs Calculation'!$D126^4/PI()^2*$C126/MAX('Pipeline Pricing'!$A$3:$A$252)</f>
        <v>4.7226141518451753E-3</v>
      </c>
      <c r="K126" s="76">
        <f>(1/(2*LOG(3.7*$D126/'Cost Estimates'!$U$6*1000)))^2</f>
        <v>1.1575055557914658E-2</v>
      </c>
      <c r="L126" s="30">
        <f t="shared" si="14"/>
        <v>0.10123059478926277</v>
      </c>
      <c r="M126" s="72">
        <f>8*'Cost Estimates'!$U$1/9.81/'Pumping Costs Calculation'!$D126^4/PI()^2*$C126/MAX('Pipeline Pricing'!$A$3:$A$252)</f>
        <v>4.7226141518451753E-3</v>
      </c>
      <c r="N126" s="76">
        <f>(1/(2*LOG(3.7*($D126-0.008)/'Cost Estimates'!$U$7*1000)))^2</f>
        <v>1.4709705891825043E-2</v>
      </c>
      <c r="O126" s="30">
        <f t="shared" si="15"/>
        <v>0.12864493558187645</v>
      </c>
      <c r="P126" s="72">
        <f>8*'Cost Estimates'!$U$1/9.81/'Pumping Costs Calculation'!$D126^4/PI()^2*$C126/MAX('Pipeline Pricing'!$A$3:$A$252)</f>
        <v>4.7226141518451753E-3</v>
      </c>
    </row>
    <row r="127" spans="1:16">
      <c r="A127" s="58">
        <v>444</v>
      </c>
      <c r="B127" s="57">
        <v>947.18200000000002</v>
      </c>
      <c r="C127" s="57">
        <v>2</v>
      </c>
      <c r="D127" s="57">
        <v>1.8</v>
      </c>
      <c r="E127" s="76">
        <f>(1/(2*LOG(3.7*$D127/'Cost Estimates'!$U$4*1000)))^2</f>
        <v>8.7463077071963571E-3</v>
      </c>
      <c r="F127" s="30">
        <f t="shared" si="12"/>
        <v>7.6491549174811171E-2</v>
      </c>
      <c r="G127" s="72">
        <f>8*'Cost Estimates'!$U$1/9.81/'Pumping Costs Calculation'!$D127^4/PI()^2*$C127/MAX('Pipeline Pricing'!$A$3:$A$252)</f>
        <v>4.7226141518451753E-3</v>
      </c>
      <c r="H127" s="76">
        <f>(1/(2*LOG(3.7*$D127/'Cost Estimates'!$U$5*1000)))^2</f>
        <v>9.8211436332891755E-3</v>
      </c>
      <c r="I127" s="30">
        <f t="shared" si="13"/>
        <v>8.5891614647917766E-2</v>
      </c>
      <c r="J127" s="72">
        <f>8*'Cost Estimates'!$U$1/9.81/'Pumping Costs Calculation'!$D127^4/PI()^2*$C127/MAX('Pipeline Pricing'!$A$3:$A$252)</f>
        <v>4.7226141518451753E-3</v>
      </c>
      <c r="K127" s="76">
        <f>(1/(2*LOG(3.7*$D127/'Cost Estimates'!$U$6*1000)))^2</f>
        <v>1.1575055557914658E-2</v>
      </c>
      <c r="L127" s="30">
        <f t="shared" si="14"/>
        <v>0.10123059478926277</v>
      </c>
      <c r="M127" s="72">
        <f>8*'Cost Estimates'!$U$1/9.81/'Pumping Costs Calculation'!$D127^4/PI()^2*$C127/MAX('Pipeline Pricing'!$A$3:$A$252)</f>
        <v>4.7226141518451753E-3</v>
      </c>
      <c r="N127" s="76">
        <f>(1/(2*LOG(3.7*($D127-0.008)/'Cost Estimates'!$U$7*1000)))^2</f>
        <v>1.4709705891825043E-2</v>
      </c>
      <c r="O127" s="30">
        <f t="shared" si="15"/>
        <v>0.12864493558187645</v>
      </c>
      <c r="P127" s="72">
        <f>8*'Cost Estimates'!$U$1/9.81/'Pumping Costs Calculation'!$D127^4/PI()^2*$C127/MAX('Pipeline Pricing'!$A$3:$A$252)</f>
        <v>4.7226141518451753E-3</v>
      </c>
    </row>
    <row r="128" spans="1:16">
      <c r="A128" s="58">
        <v>446</v>
      </c>
      <c r="B128" s="57">
        <v>938.04499999999996</v>
      </c>
      <c r="C128" s="57">
        <v>2</v>
      </c>
      <c r="D128" s="57">
        <v>1.8</v>
      </c>
      <c r="E128" s="76">
        <f>(1/(2*LOG(3.7*$D128/'Cost Estimates'!$U$4*1000)))^2</f>
        <v>8.7463077071963571E-3</v>
      </c>
      <c r="F128" s="30">
        <f t="shared" si="12"/>
        <v>7.6491549174811171E-2</v>
      </c>
      <c r="G128" s="72">
        <f>8*'Cost Estimates'!$U$1/9.81/'Pumping Costs Calculation'!$D128^4/PI()^2*$C128/MAX('Pipeline Pricing'!$A$3:$A$252)</f>
        <v>4.7226141518451753E-3</v>
      </c>
      <c r="H128" s="76">
        <f>(1/(2*LOG(3.7*$D128/'Cost Estimates'!$U$5*1000)))^2</f>
        <v>9.8211436332891755E-3</v>
      </c>
      <c r="I128" s="30">
        <f t="shared" si="13"/>
        <v>8.5891614647917766E-2</v>
      </c>
      <c r="J128" s="72">
        <f>8*'Cost Estimates'!$U$1/9.81/'Pumping Costs Calculation'!$D128^4/PI()^2*$C128/MAX('Pipeline Pricing'!$A$3:$A$252)</f>
        <v>4.7226141518451753E-3</v>
      </c>
      <c r="K128" s="76">
        <f>(1/(2*LOG(3.7*$D128/'Cost Estimates'!$U$6*1000)))^2</f>
        <v>1.1575055557914658E-2</v>
      </c>
      <c r="L128" s="30">
        <f t="shared" si="14"/>
        <v>0.10123059478926277</v>
      </c>
      <c r="M128" s="72">
        <f>8*'Cost Estimates'!$U$1/9.81/'Pumping Costs Calculation'!$D128^4/PI()^2*$C128/MAX('Pipeline Pricing'!$A$3:$A$252)</f>
        <v>4.7226141518451753E-3</v>
      </c>
      <c r="N128" s="76">
        <f>(1/(2*LOG(3.7*($D128-0.008)/'Cost Estimates'!$U$7*1000)))^2</f>
        <v>1.4709705891825043E-2</v>
      </c>
      <c r="O128" s="30">
        <f t="shared" si="15"/>
        <v>0.12864493558187645</v>
      </c>
      <c r="P128" s="72">
        <f>8*'Cost Estimates'!$U$1/9.81/'Pumping Costs Calculation'!$D128^4/PI()^2*$C128/MAX('Pipeline Pricing'!$A$3:$A$252)</f>
        <v>4.7226141518451753E-3</v>
      </c>
    </row>
    <row r="129" spans="1:16">
      <c r="A129" s="58">
        <v>448</v>
      </c>
      <c r="B129" s="57">
        <v>930.87099999999998</v>
      </c>
      <c r="C129" s="57">
        <v>2</v>
      </c>
      <c r="D129" s="57">
        <v>1.8</v>
      </c>
      <c r="E129" s="76">
        <f>(1/(2*LOG(3.7*$D129/'Cost Estimates'!$U$4*1000)))^2</f>
        <v>8.7463077071963571E-3</v>
      </c>
      <c r="F129" s="30">
        <f t="shared" si="12"/>
        <v>7.6491549174811171E-2</v>
      </c>
      <c r="G129" s="72">
        <f>8*'Cost Estimates'!$U$1/9.81/'Pumping Costs Calculation'!$D129^4/PI()^2*$C129/MAX('Pipeline Pricing'!$A$3:$A$252)</f>
        <v>4.7226141518451753E-3</v>
      </c>
      <c r="H129" s="76">
        <f>(1/(2*LOG(3.7*$D129/'Cost Estimates'!$U$5*1000)))^2</f>
        <v>9.8211436332891755E-3</v>
      </c>
      <c r="I129" s="30">
        <f t="shared" si="13"/>
        <v>8.5891614647917766E-2</v>
      </c>
      <c r="J129" s="72">
        <f>8*'Cost Estimates'!$U$1/9.81/'Pumping Costs Calculation'!$D129^4/PI()^2*$C129/MAX('Pipeline Pricing'!$A$3:$A$252)</f>
        <v>4.7226141518451753E-3</v>
      </c>
      <c r="K129" s="76">
        <f>(1/(2*LOG(3.7*$D129/'Cost Estimates'!$U$6*1000)))^2</f>
        <v>1.1575055557914658E-2</v>
      </c>
      <c r="L129" s="30">
        <f t="shared" si="14"/>
        <v>0.10123059478926277</v>
      </c>
      <c r="M129" s="72">
        <f>8*'Cost Estimates'!$U$1/9.81/'Pumping Costs Calculation'!$D129^4/PI()^2*$C129/MAX('Pipeline Pricing'!$A$3:$A$252)</f>
        <v>4.7226141518451753E-3</v>
      </c>
      <c r="N129" s="76">
        <f>(1/(2*LOG(3.7*($D129-0.008)/'Cost Estimates'!$U$7*1000)))^2</f>
        <v>1.4709705891825043E-2</v>
      </c>
      <c r="O129" s="30">
        <f t="shared" si="15"/>
        <v>0.12864493558187645</v>
      </c>
      <c r="P129" s="72">
        <f>8*'Cost Estimates'!$U$1/9.81/'Pumping Costs Calculation'!$D129^4/PI()^2*$C129/MAX('Pipeline Pricing'!$A$3:$A$252)</f>
        <v>4.7226141518451753E-3</v>
      </c>
    </row>
    <row r="130" spans="1:16">
      <c r="A130" s="58">
        <v>450</v>
      </c>
      <c r="B130" s="57">
        <v>926.39099999999996</v>
      </c>
      <c r="C130" s="57">
        <v>2</v>
      </c>
      <c r="D130" s="57">
        <v>1.8</v>
      </c>
      <c r="E130" s="76">
        <f>(1/(2*LOG(3.7*$D130/'Cost Estimates'!$U$4*1000)))^2</f>
        <v>8.7463077071963571E-3</v>
      </c>
      <c r="F130" s="30">
        <f t="shared" si="12"/>
        <v>7.6491549174811171E-2</v>
      </c>
      <c r="G130" s="72">
        <f>8*'Cost Estimates'!$U$1/9.81/'Pumping Costs Calculation'!$D130^4/PI()^2*$C130/MAX('Pipeline Pricing'!$A$3:$A$252)</f>
        <v>4.7226141518451753E-3</v>
      </c>
      <c r="H130" s="76">
        <f>(1/(2*LOG(3.7*$D130/'Cost Estimates'!$U$5*1000)))^2</f>
        <v>9.8211436332891755E-3</v>
      </c>
      <c r="I130" s="30">
        <f t="shared" si="13"/>
        <v>8.5891614647917766E-2</v>
      </c>
      <c r="J130" s="72">
        <f>8*'Cost Estimates'!$U$1/9.81/'Pumping Costs Calculation'!$D130^4/PI()^2*$C130/MAX('Pipeline Pricing'!$A$3:$A$252)</f>
        <v>4.7226141518451753E-3</v>
      </c>
      <c r="K130" s="76">
        <f>(1/(2*LOG(3.7*$D130/'Cost Estimates'!$U$6*1000)))^2</f>
        <v>1.1575055557914658E-2</v>
      </c>
      <c r="L130" s="30">
        <f t="shared" si="14"/>
        <v>0.10123059478926277</v>
      </c>
      <c r="M130" s="72">
        <f>8*'Cost Estimates'!$U$1/9.81/'Pumping Costs Calculation'!$D130^4/PI()^2*$C130/MAX('Pipeline Pricing'!$A$3:$A$252)</f>
        <v>4.7226141518451753E-3</v>
      </c>
      <c r="N130" s="76">
        <f>(1/(2*LOG(3.7*($D130-0.008)/'Cost Estimates'!$U$7*1000)))^2</f>
        <v>1.4709705891825043E-2</v>
      </c>
      <c r="O130" s="30">
        <f t="shared" si="15"/>
        <v>0.12864493558187645</v>
      </c>
      <c r="P130" s="72">
        <f>8*'Cost Estimates'!$U$1/9.81/'Pumping Costs Calculation'!$D130^4/PI()^2*$C130/MAX('Pipeline Pricing'!$A$3:$A$252)</f>
        <v>4.7226141518451753E-3</v>
      </c>
    </row>
    <row r="131" spans="1:16">
      <c r="A131" s="58">
        <v>452</v>
      </c>
      <c r="B131" s="57">
        <v>918.34400000000005</v>
      </c>
      <c r="C131" s="57">
        <v>2</v>
      </c>
      <c r="D131" s="57">
        <v>1.8</v>
      </c>
      <c r="E131" s="76">
        <f>(1/(2*LOG(3.7*$D131/'Cost Estimates'!$U$4*1000)))^2</f>
        <v>8.7463077071963571E-3</v>
      </c>
      <c r="F131" s="30">
        <f t="shared" si="12"/>
        <v>7.6491549174811171E-2</v>
      </c>
      <c r="G131" s="72">
        <f>8*'Cost Estimates'!$U$1/9.81/'Pumping Costs Calculation'!$D131^4/PI()^2*$C131/MAX('Pipeline Pricing'!$A$3:$A$252)</f>
        <v>4.7226141518451753E-3</v>
      </c>
      <c r="H131" s="76">
        <f>(1/(2*LOG(3.7*$D131/'Cost Estimates'!$U$5*1000)))^2</f>
        <v>9.8211436332891755E-3</v>
      </c>
      <c r="I131" s="30">
        <f t="shared" si="13"/>
        <v>8.5891614647917766E-2</v>
      </c>
      <c r="J131" s="72">
        <f>8*'Cost Estimates'!$U$1/9.81/'Pumping Costs Calculation'!$D131^4/PI()^2*$C131/MAX('Pipeline Pricing'!$A$3:$A$252)</f>
        <v>4.7226141518451753E-3</v>
      </c>
      <c r="K131" s="76">
        <f>(1/(2*LOG(3.7*$D131/'Cost Estimates'!$U$6*1000)))^2</f>
        <v>1.1575055557914658E-2</v>
      </c>
      <c r="L131" s="30">
        <f t="shared" si="14"/>
        <v>0.10123059478926277</v>
      </c>
      <c r="M131" s="72">
        <f>8*'Cost Estimates'!$U$1/9.81/'Pumping Costs Calculation'!$D131^4/PI()^2*$C131/MAX('Pipeline Pricing'!$A$3:$A$252)</f>
        <v>4.7226141518451753E-3</v>
      </c>
      <c r="N131" s="76">
        <f>(1/(2*LOG(3.7*($D131-0.008)/'Cost Estimates'!$U$7*1000)))^2</f>
        <v>1.4709705891825043E-2</v>
      </c>
      <c r="O131" s="30">
        <f t="shared" si="15"/>
        <v>0.12864493558187645</v>
      </c>
      <c r="P131" s="72">
        <f>8*'Cost Estimates'!$U$1/9.81/'Pumping Costs Calculation'!$D131^4/PI()^2*$C131/MAX('Pipeline Pricing'!$A$3:$A$252)</f>
        <v>4.7226141518451753E-3</v>
      </c>
    </row>
    <row r="132" spans="1:16">
      <c r="A132" s="58">
        <v>454</v>
      </c>
      <c r="B132" s="57">
        <v>911.505</v>
      </c>
      <c r="C132" s="57">
        <v>2</v>
      </c>
      <c r="D132" s="57">
        <v>1.8</v>
      </c>
      <c r="E132" s="76">
        <f>(1/(2*LOG(3.7*$D132/'Cost Estimates'!$U$4*1000)))^2</f>
        <v>8.7463077071963571E-3</v>
      </c>
      <c r="F132" s="30">
        <f t="shared" si="12"/>
        <v>7.6491549174811171E-2</v>
      </c>
      <c r="G132" s="72">
        <f>8*'Cost Estimates'!$U$1/9.81/'Pumping Costs Calculation'!$D132^4/PI()^2*$C132/MAX('Pipeline Pricing'!$A$3:$A$252)</f>
        <v>4.7226141518451753E-3</v>
      </c>
      <c r="H132" s="76">
        <f>(1/(2*LOG(3.7*$D132/'Cost Estimates'!$U$5*1000)))^2</f>
        <v>9.8211436332891755E-3</v>
      </c>
      <c r="I132" s="30">
        <f t="shared" si="13"/>
        <v>8.5891614647917766E-2</v>
      </c>
      <c r="J132" s="72">
        <f>8*'Cost Estimates'!$U$1/9.81/'Pumping Costs Calculation'!$D132^4/PI()^2*$C132/MAX('Pipeline Pricing'!$A$3:$A$252)</f>
        <v>4.7226141518451753E-3</v>
      </c>
      <c r="K132" s="76">
        <f>(1/(2*LOG(3.7*$D132/'Cost Estimates'!$U$6*1000)))^2</f>
        <v>1.1575055557914658E-2</v>
      </c>
      <c r="L132" s="30">
        <f t="shared" si="14"/>
        <v>0.10123059478926277</v>
      </c>
      <c r="M132" s="72">
        <f>8*'Cost Estimates'!$U$1/9.81/'Pumping Costs Calculation'!$D132^4/PI()^2*$C132/MAX('Pipeline Pricing'!$A$3:$A$252)</f>
        <v>4.7226141518451753E-3</v>
      </c>
      <c r="N132" s="76">
        <f>(1/(2*LOG(3.7*($D132-0.008)/'Cost Estimates'!$U$7*1000)))^2</f>
        <v>1.4709705891825043E-2</v>
      </c>
      <c r="O132" s="30">
        <f t="shared" si="15"/>
        <v>0.12864493558187645</v>
      </c>
      <c r="P132" s="72">
        <f>8*'Cost Estimates'!$U$1/9.81/'Pumping Costs Calculation'!$D132^4/PI()^2*$C132/MAX('Pipeline Pricing'!$A$3:$A$252)</f>
        <v>4.7226141518451753E-3</v>
      </c>
    </row>
    <row r="133" spans="1:16">
      <c r="A133" s="58">
        <v>456</v>
      </c>
      <c r="B133" s="57">
        <v>903.61</v>
      </c>
      <c r="C133" s="57">
        <v>2</v>
      </c>
      <c r="D133" s="57">
        <v>1.8</v>
      </c>
      <c r="E133" s="76">
        <f>(1/(2*LOG(3.7*$D133/'Cost Estimates'!$U$4*1000)))^2</f>
        <v>8.7463077071963571E-3</v>
      </c>
      <c r="F133" s="30">
        <f t="shared" si="12"/>
        <v>7.6491549174811171E-2</v>
      </c>
      <c r="G133" s="72">
        <f>8*'Cost Estimates'!$U$1/9.81/'Pumping Costs Calculation'!$D133^4/PI()^2*$C133/MAX('Pipeline Pricing'!$A$3:$A$252)</f>
        <v>4.7226141518451753E-3</v>
      </c>
      <c r="H133" s="76">
        <f>(1/(2*LOG(3.7*$D133/'Cost Estimates'!$U$5*1000)))^2</f>
        <v>9.8211436332891755E-3</v>
      </c>
      <c r="I133" s="30">
        <f t="shared" si="13"/>
        <v>8.5891614647917766E-2</v>
      </c>
      <c r="J133" s="72">
        <f>8*'Cost Estimates'!$U$1/9.81/'Pumping Costs Calculation'!$D133^4/PI()^2*$C133/MAX('Pipeline Pricing'!$A$3:$A$252)</f>
        <v>4.7226141518451753E-3</v>
      </c>
      <c r="K133" s="76">
        <f>(1/(2*LOG(3.7*$D133/'Cost Estimates'!$U$6*1000)))^2</f>
        <v>1.1575055557914658E-2</v>
      </c>
      <c r="L133" s="30">
        <f t="shared" si="14"/>
        <v>0.10123059478926277</v>
      </c>
      <c r="M133" s="72">
        <f>8*'Cost Estimates'!$U$1/9.81/'Pumping Costs Calculation'!$D133^4/PI()^2*$C133/MAX('Pipeline Pricing'!$A$3:$A$252)</f>
        <v>4.7226141518451753E-3</v>
      </c>
      <c r="N133" s="76">
        <f>(1/(2*LOG(3.7*($D133-0.008)/'Cost Estimates'!$U$7*1000)))^2</f>
        <v>1.4709705891825043E-2</v>
      </c>
      <c r="O133" s="30">
        <f t="shared" si="15"/>
        <v>0.12864493558187645</v>
      </c>
      <c r="P133" s="72">
        <f>8*'Cost Estimates'!$U$1/9.81/'Pumping Costs Calculation'!$D133^4/PI()^2*$C133/MAX('Pipeline Pricing'!$A$3:$A$252)</f>
        <v>4.7226141518451753E-3</v>
      </c>
    </row>
    <row r="134" spans="1:16">
      <c r="A134" s="58">
        <v>458</v>
      </c>
      <c r="B134" s="57">
        <v>900.63</v>
      </c>
      <c r="C134" s="57">
        <v>2</v>
      </c>
      <c r="D134" s="57">
        <v>1.8</v>
      </c>
      <c r="E134" s="76">
        <f>(1/(2*LOG(3.7*$D134/'Cost Estimates'!$U$4*1000)))^2</f>
        <v>8.7463077071963571E-3</v>
      </c>
      <c r="F134" s="30">
        <f t="shared" si="12"/>
        <v>7.6491549174811171E-2</v>
      </c>
      <c r="G134" s="72">
        <f>8*'Cost Estimates'!$U$1/9.81/'Pumping Costs Calculation'!$D134^4/PI()^2*$C134/MAX('Pipeline Pricing'!$A$3:$A$252)</f>
        <v>4.7226141518451753E-3</v>
      </c>
      <c r="H134" s="76">
        <f>(1/(2*LOG(3.7*$D134/'Cost Estimates'!$U$5*1000)))^2</f>
        <v>9.8211436332891755E-3</v>
      </c>
      <c r="I134" s="30">
        <f t="shared" si="13"/>
        <v>8.5891614647917766E-2</v>
      </c>
      <c r="J134" s="72">
        <f>8*'Cost Estimates'!$U$1/9.81/'Pumping Costs Calculation'!$D134^4/PI()^2*$C134/MAX('Pipeline Pricing'!$A$3:$A$252)</f>
        <v>4.7226141518451753E-3</v>
      </c>
      <c r="K134" s="76">
        <f>(1/(2*LOG(3.7*$D134/'Cost Estimates'!$U$6*1000)))^2</f>
        <v>1.1575055557914658E-2</v>
      </c>
      <c r="L134" s="30">
        <f t="shared" si="14"/>
        <v>0.10123059478926277</v>
      </c>
      <c r="M134" s="72">
        <f>8*'Cost Estimates'!$U$1/9.81/'Pumping Costs Calculation'!$D134^4/PI()^2*$C134/MAX('Pipeline Pricing'!$A$3:$A$252)</f>
        <v>4.7226141518451753E-3</v>
      </c>
      <c r="N134" s="76">
        <f>(1/(2*LOG(3.7*($D134-0.008)/'Cost Estimates'!$U$7*1000)))^2</f>
        <v>1.4709705891825043E-2</v>
      </c>
      <c r="O134" s="30">
        <f t="shared" si="15"/>
        <v>0.12864493558187645</v>
      </c>
      <c r="P134" s="72">
        <f>8*'Cost Estimates'!$U$1/9.81/'Pumping Costs Calculation'!$D134^4/PI()^2*$C134/MAX('Pipeline Pricing'!$A$3:$A$252)</f>
        <v>4.7226141518451753E-3</v>
      </c>
    </row>
    <row r="135" spans="1:16">
      <c r="A135" s="58">
        <v>460</v>
      </c>
      <c r="B135" s="57">
        <v>904.06600000000003</v>
      </c>
      <c r="C135" s="57">
        <v>2</v>
      </c>
      <c r="D135" s="57">
        <v>1.8</v>
      </c>
      <c r="E135" s="76">
        <f>(1/(2*LOG(3.7*$D135/'Cost Estimates'!$U$4*1000)))^2</f>
        <v>8.7463077071963571E-3</v>
      </c>
      <c r="F135" s="30">
        <f t="shared" si="12"/>
        <v>7.6491549174811171E-2</v>
      </c>
      <c r="G135" s="72">
        <f>8*'Cost Estimates'!$U$1/9.81/'Pumping Costs Calculation'!$D135^4/PI()^2*$C135/MAX('Pipeline Pricing'!$A$3:$A$252)</f>
        <v>4.7226141518451753E-3</v>
      </c>
      <c r="H135" s="76">
        <f>(1/(2*LOG(3.7*$D135/'Cost Estimates'!$U$5*1000)))^2</f>
        <v>9.8211436332891755E-3</v>
      </c>
      <c r="I135" s="30">
        <f t="shared" si="13"/>
        <v>8.5891614647917766E-2</v>
      </c>
      <c r="J135" s="72">
        <f>8*'Cost Estimates'!$U$1/9.81/'Pumping Costs Calculation'!$D135^4/PI()^2*$C135/MAX('Pipeline Pricing'!$A$3:$A$252)</f>
        <v>4.7226141518451753E-3</v>
      </c>
      <c r="K135" s="76">
        <f>(1/(2*LOG(3.7*$D135/'Cost Estimates'!$U$6*1000)))^2</f>
        <v>1.1575055557914658E-2</v>
      </c>
      <c r="L135" s="30">
        <f t="shared" si="14"/>
        <v>0.10123059478926277</v>
      </c>
      <c r="M135" s="72">
        <f>8*'Cost Estimates'!$U$1/9.81/'Pumping Costs Calculation'!$D135^4/PI()^2*$C135/MAX('Pipeline Pricing'!$A$3:$A$252)</f>
        <v>4.7226141518451753E-3</v>
      </c>
      <c r="N135" s="76">
        <f>(1/(2*LOG(3.7*($D135-0.008)/'Cost Estimates'!$U$7*1000)))^2</f>
        <v>1.4709705891825043E-2</v>
      </c>
      <c r="O135" s="30">
        <f t="shared" si="15"/>
        <v>0.12864493558187645</v>
      </c>
      <c r="P135" s="72">
        <f>8*'Cost Estimates'!$U$1/9.81/'Pumping Costs Calculation'!$D135^4/PI()^2*$C135/MAX('Pipeline Pricing'!$A$3:$A$252)</f>
        <v>4.7226141518451753E-3</v>
      </c>
    </row>
    <row r="136" spans="1:16">
      <c r="A136" s="58">
        <v>462</v>
      </c>
      <c r="B136" s="57">
        <v>915.09199999999998</v>
      </c>
      <c r="C136" s="57">
        <v>2</v>
      </c>
      <c r="D136" s="57">
        <v>1.8</v>
      </c>
      <c r="E136" s="76">
        <f>(1/(2*LOG(3.7*$D136/'Cost Estimates'!$U$4*1000)))^2</f>
        <v>8.7463077071963571E-3</v>
      </c>
      <c r="F136" s="30">
        <f t="shared" si="12"/>
        <v>7.6491549174811171E-2</v>
      </c>
      <c r="G136" s="72">
        <f>8*'Cost Estimates'!$U$1/9.81/'Pumping Costs Calculation'!$D136^4/PI()^2*$C136/MAX('Pipeline Pricing'!$A$3:$A$252)</f>
        <v>4.7226141518451753E-3</v>
      </c>
      <c r="H136" s="76">
        <f>(1/(2*LOG(3.7*$D136/'Cost Estimates'!$U$5*1000)))^2</f>
        <v>9.8211436332891755E-3</v>
      </c>
      <c r="I136" s="30">
        <f t="shared" si="13"/>
        <v>8.5891614647917766E-2</v>
      </c>
      <c r="J136" s="72">
        <f>8*'Cost Estimates'!$U$1/9.81/'Pumping Costs Calculation'!$D136^4/PI()^2*$C136/MAX('Pipeline Pricing'!$A$3:$A$252)</f>
        <v>4.7226141518451753E-3</v>
      </c>
      <c r="K136" s="76">
        <f>(1/(2*LOG(3.7*$D136/'Cost Estimates'!$U$6*1000)))^2</f>
        <v>1.1575055557914658E-2</v>
      </c>
      <c r="L136" s="30">
        <f t="shared" si="14"/>
        <v>0.10123059478926277</v>
      </c>
      <c r="M136" s="72">
        <f>8*'Cost Estimates'!$U$1/9.81/'Pumping Costs Calculation'!$D136^4/PI()^2*$C136/MAX('Pipeline Pricing'!$A$3:$A$252)</f>
        <v>4.7226141518451753E-3</v>
      </c>
      <c r="N136" s="76">
        <f>(1/(2*LOG(3.7*($D136-0.008)/'Cost Estimates'!$U$7*1000)))^2</f>
        <v>1.4709705891825043E-2</v>
      </c>
      <c r="O136" s="30">
        <f t="shared" si="15"/>
        <v>0.12864493558187645</v>
      </c>
      <c r="P136" s="72">
        <f>8*'Cost Estimates'!$U$1/9.81/'Pumping Costs Calculation'!$D136^4/PI()^2*$C136/MAX('Pipeline Pricing'!$A$3:$A$252)</f>
        <v>4.7226141518451753E-3</v>
      </c>
    </row>
    <row r="137" spans="1:16">
      <c r="A137" s="58">
        <v>464</v>
      </c>
      <c r="B137" s="57">
        <v>905.55600000000004</v>
      </c>
      <c r="C137" s="57">
        <v>2</v>
      </c>
      <c r="D137" s="57">
        <v>1.8</v>
      </c>
      <c r="E137" s="76">
        <f>(1/(2*LOG(3.7*$D137/'Cost Estimates'!$U$4*1000)))^2</f>
        <v>8.7463077071963571E-3</v>
      </c>
      <c r="F137" s="30">
        <f t="shared" si="12"/>
        <v>7.6491549174811171E-2</v>
      </c>
      <c r="G137" s="72">
        <f>8*'Cost Estimates'!$U$1/9.81/'Pumping Costs Calculation'!$D137^4/PI()^2*$C137/MAX('Pipeline Pricing'!$A$3:$A$252)</f>
        <v>4.7226141518451753E-3</v>
      </c>
      <c r="H137" s="76">
        <f>(1/(2*LOG(3.7*$D137/'Cost Estimates'!$U$5*1000)))^2</f>
        <v>9.8211436332891755E-3</v>
      </c>
      <c r="I137" s="30">
        <f t="shared" si="13"/>
        <v>8.5891614647917766E-2</v>
      </c>
      <c r="J137" s="72">
        <f>8*'Cost Estimates'!$U$1/9.81/'Pumping Costs Calculation'!$D137^4/PI()^2*$C137/MAX('Pipeline Pricing'!$A$3:$A$252)</f>
        <v>4.7226141518451753E-3</v>
      </c>
      <c r="K137" s="76">
        <f>(1/(2*LOG(3.7*$D137/'Cost Estimates'!$U$6*1000)))^2</f>
        <v>1.1575055557914658E-2</v>
      </c>
      <c r="L137" s="30">
        <f t="shared" si="14"/>
        <v>0.10123059478926277</v>
      </c>
      <c r="M137" s="72">
        <f>8*'Cost Estimates'!$U$1/9.81/'Pumping Costs Calculation'!$D137^4/PI()^2*$C137/MAX('Pipeline Pricing'!$A$3:$A$252)</f>
        <v>4.7226141518451753E-3</v>
      </c>
      <c r="N137" s="76">
        <f>(1/(2*LOG(3.7*($D137-0.008)/'Cost Estimates'!$U$7*1000)))^2</f>
        <v>1.4709705891825043E-2</v>
      </c>
      <c r="O137" s="30">
        <f t="shared" si="15"/>
        <v>0.12864493558187645</v>
      </c>
      <c r="P137" s="72">
        <f>8*'Cost Estimates'!$U$1/9.81/'Pumping Costs Calculation'!$D137^4/PI()^2*$C137/MAX('Pipeline Pricing'!$A$3:$A$252)</f>
        <v>4.7226141518451753E-3</v>
      </c>
    </row>
    <row r="138" spans="1:16">
      <c r="A138" s="58">
        <v>466</v>
      </c>
      <c r="B138" s="57">
        <v>905.27099999999996</v>
      </c>
      <c r="C138" s="57">
        <v>2</v>
      </c>
      <c r="D138" s="57">
        <v>1.8</v>
      </c>
      <c r="E138" s="76">
        <f>(1/(2*LOG(3.7*$D138/'Cost Estimates'!$U$4*1000)))^2</f>
        <v>8.7463077071963571E-3</v>
      </c>
      <c r="F138" s="30">
        <f t="shared" si="12"/>
        <v>7.6491549174811171E-2</v>
      </c>
      <c r="G138" s="72">
        <f>8*'Cost Estimates'!$U$1/9.81/'Pumping Costs Calculation'!$D138^4/PI()^2*$C138/MAX('Pipeline Pricing'!$A$3:$A$252)</f>
        <v>4.7226141518451753E-3</v>
      </c>
      <c r="H138" s="76">
        <f>(1/(2*LOG(3.7*$D138/'Cost Estimates'!$U$5*1000)))^2</f>
        <v>9.8211436332891755E-3</v>
      </c>
      <c r="I138" s="30">
        <f t="shared" si="13"/>
        <v>8.5891614647917766E-2</v>
      </c>
      <c r="J138" s="72">
        <f>8*'Cost Estimates'!$U$1/9.81/'Pumping Costs Calculation'!$D138^4/PI()^2*$C138/MAX('Pipeline Pricing'!$A$3:$A$252)</f>
        <v>4.7226141518451753E-3</v>
      </c>
      <c r="K138" s="76">
        <f>(1/(2*LOG(3.7*$D138/'Cost Estimates'!$U$6*1000)))^2</f>
        <v>1.1575055557914658E-2</v>
      </c>
      <c r="L138" s="30">
        <f t="shared" si="14"/>
        <v>0.10123059478926277</v>
      </c>
      <c r="M138" s="72">
        <f>8*'Cost Estimates'!$U$1/9.81/'Pumping Costs Calculation'!$D138^4/PI()^2*$C138/MAX('Pipeline Pricing'!$A$3:$A$252)</f>
        <v>4.7226141518451753E-3</v>
      </c>
      <c r="N138" s="76">
        <f>(1/(2*LOG(3.7*($D138-0.008)/'Cost Estimates'!$U$7*1000)))^2</f>
        <v>1.4709705891825043E-2</v>
      </c>
      <c r="O138" s="30">
        <f t="shared" si="15"/>
        <v>0.12864493558187645</v>
      </c>
      <c r="P138" s="72">
        <f>8*'Cost Estimates'!$U$1/9.81/'Pumping Costs Calculation'!$D138^4/PI()^2*$C138/MAX('Pipeline Pricing'!$A$3:$A$252)</f>
        <v>4.7226141518451753E-3</v>
      </c>
    </row>
    <row r="139" spans="1:16">
      <c r="A139" s="58">
        <v>468</v>
      </c>
      <c r="B139" s="57">
        <v>901.91800000000001</v>
      </c>
      <c r="C139" s="57">
        <v>2</v>
      </c>
      <c r="D139" s="57">
        <v>1.8</v>
      </c>
      <c r="E139" s="76">
        <f>(1/(2*LOG(3.7*$D139/'Cost Estimates'!$U$4*1000)))^2</f>
        <v>8.7463077071963571E-3</v>
      </c>
      <c r="F139" s="30">
        <f t="shared" si="12"/>
        <v>7.6491549174811171E-2</v>
      </c>
      <c r="G139" s="72">
        <f>8*'Cost Estimates'!$U$1/9.81/'Pumping Costs Calculation'!$D139^4/PI()^2*$C139/MAX('Pipeline Pricing'!$A$3:$A$252)</f>
        <v>4.7226141518451753E-3</v>
      </c>
      <c r="H139" s="76">
        <f>(1/(2*LOG(3.7*$D139/'Cost Estimates'!$U$5*1000)))^2</f>
        <v>9.8211436332891755E-3</v>
      </c>
      <c r="I139" s="30">
        <f t="shared" si="13"/>
        <v>8.5891614647917766E-2</v>
      </c>
      <c r="J139" s="72">
        <f>8*'Cost Estimates'!$U$1/9.81/'Pumping Costs Calculation'!$D139^4/PI()^2*$C139/MAX('Pipeline Pricing'!$A$3:$A$252)</f>
        <v>4.7226141518451753E-3</v>
      </c>
      <c r="K139" s="76">
        <f>(1/(2*LOG(3.7*$D139/'Cost Estimates'!$U$6*1000)))^2</f>
        <v>1.1575055557914658E-2</v>
      </c>
      <c r="L139" s="30">
        <f t="shared" si="14"/>
        <v>0.10123059478926277</v>
      </c>
      <c r="M139" s="72">
        <f>8*'Cost Estimates'!$U$1/9.81/'Pumping Costs Calculation'!$D139^4/PI()^2*$C139/MAX('Pipeline Pricing'!$A$3:$A$252)</f>
        <v>4.7226141518451753E-3</v>
      </c>
      <c r="N139" s="76">
        <f>(1/(2*LOG(3.7*($D139-0.008)/'Cost Estimates'!$U$7*1000)))^2</f>
        <v>1.4709705891825043E-2</v>
      </c>
      <c r="O139" s="30">
        <f t="shared" si="15"/>
        <v>0.12864493558187645</v>
      </c>
      <c r="P139" s="72">
        <f>8*'Cost Estimates'!$U$1/9.81/'Pumping Costs Calculation'!$D139^4/PI()^2*$C139/MAX('Pipeline Pricing'!$A$3:$A$252)</f>
        <v>4.7226141518451753E-3</v>
      </c>
    </row>
    <row r="140" spans="1:16">
      <c r="A140" s="58">
        <v>470</v>
      </c>
      <c r="B140" s="57">
        <v>895.65099999999995</v>
      </c>
      <c r="C140" s="57">
        <v>2</v>
      </c>
      <c r="D140" s="57">
        <v>1.8</v>
      </c>
      <c r="E140" s="76">
        <f>(1/(2*LOG(3.7*$D140/'Cost Estimates'!$U$4*1000)))^2</f>
        <v>8.7463077071963571E-3</v>
      </c>
      <c r="F140" s="30">
        <f t="shared" si="12"/>
        <v>7.6491549174811171E-2</v>
      </c>
      <c r="G140" s="72">
        <f>8*'Cost Estimates'!$U$1/9.81/'Pumping Costs Calculation'!$D140^4/PI()^2*$C140/MAX('Pipeline Pricing'!$A$3:$A$252)</f>
        <v>4.7226141518451753E-3</v>
      </c>
      <c r="H140" s="76">
        <f>(1/(2*LOG(3.7*$D140/'Cost Estimates'!$U$5*1000)))^2</f>
        <v>9.8211436332891755E-3</v>
      </c>
      <c r="I140" s="30">
        <f t="shared" si="13"/>
        <v>8.5891614647917766E-2</v>
      </c>
      <c r="J140" s="72">
        <f>8*'Cost Estimates'!$U$1/9.81/'Pumping Costs Calculation'!$D140^4/PI()^2*$C140/MAX('Pipeline Pricing'!$A$3:$A$252)</f>
        <v>4.7226141518451753E-3</v>
      </c>
      <c r="K140" s="76">
        <f>(1/(2*LOG(3.7*$D140/'Cost Estimates'!$U$6*1000)))^2</f>
        <v>1.1575055557914658E-2</v>
      </c>
      <c r="L140" s="30">
        <f t="shared" si="14"/>
        <v>0.10123059478926277</v>
      </c>
      <c r="M140" s="72">
        <f>8*'Cost Estimates'!$U$1/9.81/'Pumping Costs Calculation'!$D140^4/PI()^2*$C140/MAX('Pipeline Pricing'!$A$3:$A$252)</f>
        <v>4.7226141518451753E-3</v>
      </c>
      <c r="N140" s="76">
        <f>(1/(2*LOG(3.7*($D140-0.008)/'Cost Estimates'!$U$7*1000)))^2</f>
        <v>1.4709705891825043E-2</v>
      </c>
      <c r="O140" s="30">
        <f t="shared" si="15"/>
        <v>0.12864493558187645</v>
      </c>
      <c r="P140" s="72">
        <f>8*'Cost Estimates'!$U$1/9.81/'Pumping Costs Calculation'!$D140^4/PI()^2*$C140/MAX('Pipeline Pricing'!$A$3:$A$252)</f>
        <v>4.7226141518451753E-3</v>
      </c>
    </row>
    <row r="141" spans="1:16">
      <c r="A141" s="58">
        <v>472</v>
      </c>
      <c r="B141" s="57">
        <v>892.30399999999997</v>
      </c>
      <c r="C141" s="57">
        <v>2</v>
      </c>
      <c r="D141" s="57">
        <v>1.8</v>
      </c>
      <c r="E141" s="76">
        <f>(1/(2*LOG(3.7*$D141/'Cost Estimates'!$U$4*1000)))^2</f>
        <v>8.7463077071963571E-3</v>
      </c>
      <c r="F141" s="30">
        <f t="shared" si="12"/>
        <v>7.6491549174811171E-2</v>
      </c>
      <c r="G141" s="72">
        <f>8*'Cost Estimates'!$U$1/9.81/'Pumping Costs Calculation'!$D141^4/PI()^2*$C141/MAX('Pipeline Pricing'!$A$3:$A$252)</f>
        <v>4.7226141518451753E-3</v>
      </c>
      <c r="H141" s="76">
        <f>(1/(2*LOG(3.7*$D141/'Cost Estimates'!$U$5*1000)))^2</f>
        <v>9.8211436332891755E-3</v>
      </c>
      <c r="I141" s="30">
        <f t="shared" si="13"/>
        <v>8.5891614647917766E-2</v>
      </c>
      <c r="J141" s="72">
        <f>8*'Cost Estimates'!$U$1/9.81/'Pumping Costs Calculation'!$D141^4/PI()^2*$C141/MAX('Pipeline Pricing'!$A$3:$A$252)</f>
        <v>4.7226141518451753E-3</v>
      </c>
      <c r="K141" s="76">
        <f>(1/(2*LOG(3.7*$D141/'Cost Estimates'!$U$6*1000)))^2</f>
        <v>1.1575055557914658E-2</v>
      </c>
      <c r="L141" s="30">
        <f t="shared" si="14"/>
        <v>0.10123059478926277</v>
      </c>
      <c r="M141" s="72">
        <f>8*'Cost Estimates'!$U$1/9.81/'Pumping Costs Calculation'!$D141^4/PI()^2*$C141/MAX('Pipeline Pricing'!$A$3:$A$252)</f>
        <v>4.7226141518451753E-3</v>
      </c>
      <c r="N141" s="76">
        <f>(1/(2*LOG(3.7*($D141-0.008)/'Cost Estimates'!$U$7*1000)))^2</f>
        <v>1.4709705891825043E-2</v>
      </c>
      <c r="O141" s="30">
        <f t="shared" si="15"/>
        <v>0.12864493558187645</v>
      </c>
      <c r="P141" s="72">
        <f>8*'Cost Estimates'!$U$1/9.81/'Pumping Costs Calculation'!$D141^4/PI()^2*$C141/MAX('Pipeline Pricing'!$A$3:$A$252)</f>
        <v>4.7226141518451753E-3</v>
      </c>
    </row>
    <row r="142" spans="1:16">
      <c r="A142" s="58">
        <v>474</v>
      </c>
      <c r="B142" s="57">
        <v>895.279</v>
      </c>
      <c r="C142" s="57">
        <v>2</v>
      </c>
      <c r="D142" s="57">
        <v>1.8</v>
      </c>
      <c r="E142" s="76">
        <f>(1/(2*LOG(3.7*$D142/'Cost Estimates'!$U$4*1000)))^2</f>
        <v>8.7463077071963571E-3</v>
      </c>
      <c r="F142" s="30">
        <f t="shared" si="12"/>
        <v>7.6491549174811171E-2</v>
      </c>
      <c r="G142" s="72">
        <f>8*'Cost Estimates'!$U$1/9.81/'Pumping Costs Calculation'!$D142^4/PI()^2*$C142/MAX('Pipeline Pricing'!$A$3:$A$252)</f>
        <v>4.7226141518451753E-3</v>
      </c>
      <c r="H142" s="76">
        <f>(1/(2*LOG(3.7*$D142/'Cost Estimates'!$U$5*1000)))^2</f>
        <v>9.8211436332891755E-3</v>
      </c>
      <c r="I142" s="30">
        <f t="shared" si="13"/>
        <v>8.5891614647917766E-2</v>
      </c>
      <c r="J142" s="72">
        <f>8*'Cost Estimates'!$U$1/9.81/'Pumping Costs Calculation'!$D142^4/PI()^2*$C142/MAX('Pipeline Pricing'!$A$3:$A$252)</f>
        <v>4.7226141518451753E-3</v>
      </c>
      <c r="K142" s="76">
        <f>(1/(2*LOG(3.7*$D142/'Cost Estimates'!$U$6*1000)))^2</f>
        <v>1.1575055557914658E-2</v>
      </c>
      <c r="L142" s="30">
        <f t="shared" si="14"/>
        <v>0.10123059478926277</v>
      </c>
      <c r="M142" s="72">
        <f>8*'Cost Estimates'!$U$1/9.81/'Pumping Costs Calculation'!$D142^4/PI()^2*$C142/MAX('Pipeline Pricing'!$A$3:$A$252)</f>
        <v>4.7226141518451753E-3</v>
      </c>
      <c r="N142" s="76">
        <f>(1/(2*LOG(3.7*($D142-0.008)/'Cost Estimates'!$U$7*1000)))^2</f>
        <v>1.4709705891825043E-2</v>
      </c>
      <c r="O142" s="30">
        <f t="shared" si="15"/>
        <v>0.12864493558187645</v>
      </c>
      <c r="P142" s="72">
        <f>8*'Cost Estimates'!$U$1/9.81/'Pumping Costs Calculation'!$D142^4/PI()^2*$C142/MAX('Pipeline Pricing'!$A$3:$A$252)</f>
        <v>4.7226141518451753E-3</v>
      </c>
    </row>
    <row r="143" spans="1:16">
      <c r="A143" s="58">
        <v>476</v>
      </c>
      <c r="B143" s="57">
        <v>896.81799999999998</v>
      </c>
      <c r="C143" s="57">
        <v>2</v>
      </c>
      <c r="D143" s="57">
        <v>1.8</v>
      </c>
      <c r="E143" s="76">
        <f>(1/(2*LOG(3.7*$D143/'Cost Estimates'!$U$4*1000)))^2</f>
        <v>8.7463077071963571E-3</v>
      </c>
      <c r="F143" s="30">
        <f t="shared" si="12"/>
        <v>7.6491549174811171E-2</v>
      </c>
      <c r="G143" s="72">
        <f>8*'Cost Estimates'!$U$1/9.81/'Pumping Costs Calculation'!$D143^4/PI()^2*$C143/MAX('Pipeline Pricing'!$A$3:$A$252)</f>
        <v>4.7226141518451753E-3</v>
      </c>
      <c r="H143" s="76">
        <f>(1/(2*LOG(3.7*$D143/'Cost Estimates'!$U$5*1000)))^2</f>
        <v>9.8211436332891755E-3</v>
      </c>
      <c r="I143" s="30">
        <f t="shared" si="13"/>
        <v>8.5891614647917766E-2</v>
      </c>
      <c r="J143" s="72">
        <f>8*'Cost Estimates'!$U$1/9.81/'Pumping Costs Calculation'!$D143^4/PI()^2*$C143/MAX('Pipeline Pricing'!$A$3:$A$252)</f>
        <v>4.7226141518451753E-3</v>
      </c>
      <c r="K143" s="76">
        <f>(1/(2*LOG(3.7*$D143/'Cost Estimates'!$U$6*1000)))^2</f>
        <v>1.1575055557914658E-2</v>
      </c>
      <c r="L143" s="30">
        <f t="shared" si="14"/>
        <v>0.10123059478926277</v>
      </c>
      <c r="M143" s="72">
        <f>8*'Cost Estimates'!$U$1/9.81/'Pumping Costs Calculation'!$D143^4/PI()^2*$C143/MAX('Pipeline Pricing'!$A$3:$A$252)</f>
        <v>4.7226141518451753E-3</v>
      </c>
      <c r="N143" s="76">
        <f>(1/(2*LOG(3.7*($D143-0.008)/'Cost Estimates'!$U$7*1000)))^2</f>
        <v>1.4709705891825043E-2</v>
      </c>
      <c r="O143" s="30">
        <f t="shared" si="15"/>
        <v>0.12864493558187645</v>
      </c>
      <c r="P143" s="72">
        <f>8*'Cost Estimates'!$U$1/9.81/'Pumping Costs Calculation'!$D143^4/PI()^2*$C143/MAX('Pipeline Pricing'!$A$3:$A$252)</f>
        <v>4.7226141518451753E-3</v>
      </c>
    </row>
    <row r="144" spans="1:16">
      <c r="A144" s="58">
        <v>478</v>
      </c>
      <c r="B144" s="57">
        <v>909.92100000000005</v>
      </c>
      <c r="C144" s="57">
        <v>2</v>
      </c>
      <c r="D144" s="57">
        <v>1.5</v>
      </c>
      <c r="E144" s="76">
        <f>(1/(2*LOG(3.7*$D144/'Cost Estimates'!$U$4*1000)))^2</f>
        <v>9.0112502883211744E-3</v>
      </c>
      <c r="F144" s="30">
        <f t="shared" si="12"/>
        <v>0.19610108069734425</v>
      </c>
      <c r="G144" s="72">
        <f>8*'Cost Estimates'!$U$1/9.81/'Pumping Costs Calculation'!$D144^4/PI()^2*$C144/MAX('Pipeline Pricing'!$A$3:$A$252)</f>
        <v>9.7928127052661559E-3</v>
      </c>
      <c r="H144" s="76">
        <f>(1/(2*LOG(3.7*$D144/'Cost Estimates'!$U$5*1000)))^2</f>
        <v>1.0136821254400123E-2</v>
      </c>
      <c r="I144" s="30">
        <f t="shared" si="13"/>
        <v>0.22059553771355903</v>
      </c>
      <c r="J144" s="72">
        <f>8*'Cost Estimates'!$U$1/9.81/'Pumping Costs Calculation'!$D144^4/PI()^2*$C144/MAX('Pipeline Pricing'!$A$3:$A$252)</f>
        <v>9.7928127052661559E-3</v>
      </c>
      <c r="K144" s="76">
        <f>(1/(2*LOG(3.7*$D144/'Cost Estimates'!$U$6*1000)))^2</f>
        <v>1.1979797083255311E-2</v>
      </c>
      <c r="L144" s="30">
        <f t="shared" si="14"/>
        <v>0.26070202018536237</v>
      </c>
      <c r="M144" s="72">
        <f>8*'Cost Estimates'!$U$1/9.81/'Pumping Costs Calculation'!$D144^4/PI()^2*$C144/MAX('Pipeline Pricing'!$A$3:$A$252)</f>
        <v>9.7928127052661559E-3</v>
      </c>
      <c r="N144" s="76">
        <f>(1/(2*LOG(3.7*($D144-0.008)/'Cost Estimates'!$U$7*1000)))^2</f>
        <v>1.5294398771411635E-2</v>
      </c>
      <c r="O144" s="30">
        <f t="shared" si="15"/>
        <v>0.3328337391290821</v>
      </c>
      <c r="P144" s="72">
        <f>8*'Cost Estimates'!$U$1/9.81/'Pumping Costs Calculation'!$D144^4/PI()^2*$C144/MAX('Pipeline Pricing'!$A$3:$A$252)</f>
        <v>9.7928127052661559E-3</v>
      </c>
    </row>
    <row r="145" spans="1:16">
      <c r="A145" s="58">
        <v>480</v>
      </c>
      <c r="B145" s="57">
        <v>926.29499999999996</v>
      </c>
      <c r="C145" s="57">
        <v>2</v>
      </c>
      <c r="D145" s="57">
        <v>1.5</v>
      </c>
      <c r="E145" s="76">
        <f>(1/(2*LOG(3.7*$D145/'Cost Estimates'!$U$4*1000)))^2</f>
        <v>9.0112502883211744E-3</v>
      </c>
      <c r="F145" s="30">
        <f t="shared" si="12"/>
        <v>0.19610108069734425</v>
      </c>
      <c r="G145" s="72">
        <f>8*'Cost Estimates'!$U$1/9.81/'Pumping Costs Calculation'!$D145^4/PI()^2*$C145/MAX('Pipeline Pricing'!$A$3:$A$252)</f>
        <v>9.7928127052661559E-3</v>
      </c>
      <c r="H145" s="76">
        <f>(1/(2*LOG(3.7*$D145/'Cost Estimates'!$U$5*1000)))^2</f>
        <v>1.0136821254400123E-2</v>
      </c>
      <c r="I145" s="30">
        <f t="shared" si="13"/>
        <v>0.22059553771355903</v>
      </c>
      <c r="J145" s="72">
        <f>8*'Cost Estimates'!$U$1/9.81/'Pumping Costs Calculation'!$D145^4/PI()^2*$C145/MAX('Pipeline Pricing'!$A$3:$A$252)</f>
        <v>9.7928127052661559E-3</v>
      </c>
      <c r="K145" s="76">
        <f>(1/(2*LOG(3.7*$D145/'Cost Estimates'!$U$6*1000)))^2</f>
        <v>1.1979797083255311E-2</v>
      </c>
      <c r="L145" s="30">
        <f t="shared" si="14"/>
        <v>0.26070202018536237</v>
      </c>
      <c r="M145" s="72">
        <f>8*'Cost Estimates'!$U$1/9.81/'Pumping Costs Calculation'!$D145^4/PI()^2*$C145/MAX('Pipeline Pricing'!$A$3:$A$252)</f>
        <v>9.7928127052661559E-3</v>
      </c>
      <c r="N145" s="76">
        <f>(1/(2*LOG(3.7*($D145-0.008)/'Cost Estimates'!$U$7*1000)))^2</f>
        <v>1.5294398771411635E-2</v>
      </c>
      <c r="O145" s="30">
        <f t="shared" si="15"/>
        <v>0.3328337391290821</v>
      </c>
      <c r="P145" s="72">
        <f>8*'Cost Estimates'!$U$1/9.81/'Pumping Costs Calculation'!$D145^4/PI()^2*$C145/MAX('Pipeline Pricing'!$A$3:$A$252)</f>
        <v>9.7928127052661559E-3</v>
      </c>
    </row>
    <row r="146" spans="1:16">
      <c r="A146" s="58">
        <v>482</v>
      </c>
      <c r="B146" s="57">
        <v>924.88800000000003</v>
      </c>
      <c r="C146" s="57">
        <v>2</v>
      </c>
      <c r="D146" s="57">
        <v>1.5</v>
      </c>
      <c r="E146" s="76">
        <f>(1/(2*LOG(3.7*$D146/'Cost Estimates'!$U$4*1000)))^2</f>
        <v>9.0112502883211744E-3</v>
      </c>
      <c r="F146" s="30">
        <f t="shared" si="12"/>
        <v>0.19610108069734425</v>
      </c>
      <c r="G146" s="72">
        <f>8*'Cost Estimates'!$U$1/9.81/'Pumping Costs Calculation'!$D146^4/PI()^2*$C146/MAX('Pipeline Pricing'!$A$3:$A$252)</f>
        <v>9.7928127052661559E-3</v>
      </c>
      <c r="H146" s="76">
        <f>(1/(2*LOG(3.7*$D146/'Cost Estimates'!$U$5*1000)))^2</f>
        <v>1.0136821254400123E-2</v>
      </c>
      <c r="I146" s="30">
        <f t="shared" si="13"/>
        <v>0.22059553771355903</v>
      </c>
      <c r="J146" s="72">
        <f>8*'Cost Estimates'!$U$1/9.81/'Pumping Costs Calculation'!$D146^4/PI()^2*$C146/MAX('Pipeline Pricing'!$A$3:$A$252)</f>
        <v>9.7928127052661559E-3</v>
      </c>
      <c r="K146" s="76">
        <f>(1/(2*LOG(3.7*$D146/'Cost Estimates'!$U$6*1000)))^2</f>
        <v>1.1979797083255311E-2</v>
      </c>
      <c r="L146" s="30">
        <f t="shared" si="14"/>
        <v>0.26070202018536237</v>
      </c>
      <c r="M146" s="72">
        <f>8*'Cost Estimates'!$U$1/9.81/'Pumping Costs Calculation'!$D146^4/PI()^2*$C146/MAX('Pipeline Pricing'!$A$3:$A$252)</f>
        <v>9.7928127052661559E-3</v>
      </c>
      <c r="N146" s="76">
        <f>(1/(2*LOG(3.7*($D146-0.008)/'Cost Estimates'!$U$7*1000)))^2</f>
        <v>1.5294398771411635E-2</v>
      </c>
      <c r="O146" s="30">
        <f t="shared" si="15"/>
        <v>0.3328337391290821</v>
      </c>
      <c r="P146" s="72">
        <f>8*'Cost Estimates'!$U$1/9.81/'Pumping Costs Calculation'!$D146^4/PI()^2*$C146/MAX('Pipeline Pricing'!$A$3:$A$252)</f>
        <v>9.7928127052661559E-3</v>
      </c>
    </row>
    <row r="147" spans="1:16">
      <c r="A147" s="58">
        <v>484</v>
      </c>
      <c r="B147" s="57">
        <v>919.04399999999998</v>
      </c>
      <c r="C147" s="57">
        <v>2</v>
      </c>
      <c r="D147" s="57">
        <v>1.5</v>
      </c>
      <c r="E147" s="76">
        <f>(1/(2*LOG(3.7*$D147/'Cost Estimates'!$U$4*1000)))^2</f>
        <v>9.0112502883211744E-3</v>
      </c>
      <c r="F147" s="30">
        <f t="shared" si="12"/>
        <v>0.19610108069734425</v>
      </c>
      <c r="G147" s="72">
        <f>8*'Cost Estimates'!$U$1/9.81/'Pumping Costs Calculation'!$D147^4/PI()^2*$C147/MAX('Pipeline Pricing'!$A$3:$A$252)</f>
        <v>9.7928127052661559E-3</v>
      </c>
      <c r="H147" s="76">
        <f>(1/(2*LOG(3.7*$D147/'Cost Estimates'!$U$5*1000)))^2</f>
        <v>1.0136821254400123E-2</v>
      </c>
      <c r="I147" s="30">
        <f t="shared" si="13"/>
        <v>0.22059553771355903</v>
      </c>
      <c r="J147" s="72">
        <f>8*'Cost Estimates'!$U$1/9.81/'Pumping Costs Calculation'!$D147^4/PI()^2*$C147/MAX('Pipeline Pricing'!$A$3:$A$252)</f>
        <v>9.7928127052661559E-3</v>
      </c>
      <c r="K147" s="76">
        <f>(1/(2*LOG(3.7*$D147/'Cost Estimates'!$U$6*1000)))^2</f>
        <v>1.1979797083255311E-2</v>
      </c>
      <c r="L147" s="30">
        <f t="shared" si="14"/>
        <v>0.26070202018536237</v>
      </c>
      <c r="M147" s="72">
        <f>8*'Cost Estimates'!$U$1/9.81/'Pumping Costs Calculation'!$D147^4/PI()^2*$C147/MAX('Pipeline Pricing'!$A$3:$A$252)</f>
        <v>9.7928127052661559E-3</v>
      </c>
      <c r="N147" s="76">
        <f>(1/(2*LOG(3.7*($D147-0.008)/'Cost Estimates'!$U$7*1000)))^2</f>
        <v>1.5294398771411635E-2</v>
      </c>
      <c r="O147" s="30">
        <f t="shared" si="15"/>
        <v>0.3328337391290821</v>
      </c>
      <c r="P147" s="72">
        <f>8*'Cost Estimates'!$U$1/9.81/'Pumping Costs Calculation'!$D147^4/PI()^2*$C147/MAX('Pipeline Pricing'!$A$3:$A$252)</f>
        <v>9.7928127052661559E-3</v>
      </c>
    </row>
    <row r="148" spans="1:16">
      <c r="A148" s="58">
        <v>486</v>
      </c>
      <c r="B148" s="57">
        <v>911.16399999999999</v>
      </c>
      <c r="C148" s="57">
        <v>2</v>
      </c>
      <c r="D148" s="57">
        <v>1.5</v>
      </c>
      <c r="E148" s="76">
        <f>(1/(2*LOG(3.7*$D148/'Cost Estimates'!$U$4*1000)))^2</f>
        <v>9.0112502883211744E-3</v>
      </c>
      <c r="F148" s="30">
        <f t="shared" si="12"/>
        <v>0.19610108069734425</v>
      </c>
      <c r="G148" s="72">
        <f>8*'Cost Estimates'!$U$1/9.81/'Pumping Costs Calculation'!$D148^4/PI()^2*$C148/MAX('Pipeline Pricing'!$A$3:$A$252)</f>
        <v>9.7928127052661559E-3</v>
      </c>
      <c r="H148" s="76">
        <f>(1/(2*LOG(3.7*$D148/'Cost Estimates'!$U$5*1000)))^2</f>
        <v>1.0136821254400123E-2</v>
      </c>
      <c r="I148" s="30">
        <f t="shared" si="13"/>
        <v>0.22059553771355903</v>
      </c>
      <c r="J148" s="72">
        <f>8*'Cost Estimates'!$U$1/9.81/'Pumping Costs Calculation'!$D148^4/PI()^2*$C148/MAX('Pipeline Pricing'!$A$3:$A$252)</f>
        <v>9.7928127052661559E-3</v>
      </c>
      <c r="K148" s="76">
        <f>(1/(2*LOG(3.7*$D148/'Cost Estimates'!$U$6*1000)))^2</f>
        <v>1.1979797083255311E-2</v>
      </c>
      <c r="L148" s="30">
        <f t="shared" si="14"/>
        <v>0.26070202018536237</v>
      </c>
      <c r="M148" s="72">
        <f>8*'Cost Estimates'!$U$1/9.81/'Pumping Costs Calculation'!$D148^4/PI()^2*$C148/MAX('Pipeline Pricing'!$A$3:$A$252)</f>
        <v>9.7928127052661559E-3</v>
      </c>
      <c r="N148" s="76">
        <f>(1/(2*LOG(3.7*($D148-0.008)/'Cost Estimates'!$U$7*1000)))^2</f>
        <v>1.5294398771411635E-2</v>
      </c>
      <c r="O148" s="30">
        <f t="shared" si="15"/>
        <v>0.3328337391290821</v>
      </c>
      <c r="P148" s="72">
        <f>8*'Cost Estimates'!$U$1/9.81/'Pumping Costs Calculation'!$D148^4/PI()^2*$C148/MAX('Pipeline Pricing'!$A$3:$A$252)</f>
        <v>9.7928127052661559E-3</v>
      </c>
    </row>
    <row r="149" spans="1:16">
      <c r="A149" s="58">
        <v>488</v>
      </c>
      <c r="B149" s="57">
        <v>903.89300000000003</v>
      </c>
      <c r="C149" s="57">
        <v>2</v>
      </c>
      <c r="D149" s="57">
        <v>1.5</v>
      </c>
      <c r="E149" s="76">
        <f>(1/(2*LOG(3.7*$D149/'Cost Estimates'!$U$4*1000)))^2</f>
        <v>9.0112502883211744E-3</v>
      </c>
      <c r="F149" s="30">
        <f t="shared" si="12"/>
        <v>0.19610108069734425</v>
      </c>
      <c r="G149" s="72">
        <f>8*'Cost Estimates'!$U$1/9.81/'Pumping Costs Calculation'!$D149^4/PI()^2*$C149/MAX('Pipeline Pricing'!$A$3:$A$252)</f>
        <v>9.7928127052661559E-3</v>
      </c>
      <c r="H149" s="76">
        <f>(1/(2*LOG(3.7*$D149/'Cost Estimates'!$U$5*1000)))^2</f>
        <v>1.0136821254400123E-2</v>
      </c>
      <c r="I149" s="30">
        <f t="shared" si="13"/>
        <v>0.22059553771355903</v>
      </c>
      <c r="J149" s="72">
        <f>8*'Cost Estimates'!$U$1/9.81/'Pumping Costs Calculation'!$D149^4/PI()^2*$C149/MAX('Pipeline Pricing'!$A$3:$A$252)</f>
        <v>9.7928127052661559E-3</v>
      </c>
      <c r="K149" s="76">
        <f>(1/(2*LOG(3.7*$D149/'Cost Estimates'!$U$6*1000)))^2</f>
        <v>1.1979797083255311E-2</v>
      </c>
      <c r="L149" s="30">
        <f t="shared" si="14"/>
        <v>0.26070202018536237</v>
      </c>
      <c r="M149" s="72">
        <f>8*'Cost Estimates'!$U$1/9.81/'Pumping Costs Calculation'!$D149^4/PI()^2*$C149/MAX('Pipeline Pricing'!$A$3:$A$252)</f>
        <v>9.7928127052661559E-3</v>
      </c>
      <c r="N149" s="76">
        <f>(1/(2*LOG(3.7*($D149-0.008)/'Cost Estimates'!$U$7*1000)))^2</f>
        <v>1.5294398771411635E-2</v>
      </c>
      <c r="O149" s="30">
        <f t="shared" si="15"/>
        <v>0.3328337391290821</v>
      </c>
      <c r="P149" s="72">
        <f>8*'Cost Estimates'!$U$1/9.81/'Pumping Costs Calculation'!$D149^4/PI()^2*$C149/MAX('Pipeline Pricing'!$A$3:$A$252)</f>
        <v>9.7928127052661559E-3</v>
      </c>
    </row>
    <row r="150" spans="1:16">
      <c r="A150" s="58">
        <v>490</v>
      </c>
      <c r="B150" s="57">
        <v>901.95299999999997</v>
      </c>
      <c r="C150" s="57">
        <v>2</v>
      </c>
      <c r="D150" s="57">
        <v>1.5</v>
      </c>
      <c r="E150" s="76">
        <f>(1/(2*LOG(3.7*$D150/'Cost Estimates'!$U$4*1000)))^2</f>
        <v>9.0112502883211744E-3</v>
      </c>
      <c r="F150" s="30">
        <f t="shared" si="12"/>
        <v>0.19610108069734425</v>
      </c>
      <c r="G150" s="72">
        <f>8*'Cost Estimates'!$U$1/9.81/'Pumping Costs Calculation'!$D150^4/PI()^2*$C150/MAX('Pipeline Pricing'!$A$3:$A$252)</f>
        <v>9.7928127052661559E-3</v>
      </c>
      <c r="H150" s="76">
        <f>(1/(2*LOG(3.7*$D150/'Cost Estimates'!$U$5*1000)))^2</f>
        <v>1.0136821254400123E-2</v>
      </c>
      <c r="I150" s="30">
        <f t="shared" si="13"/>
        <v>0.22059553771355903</v>
      </c>
      <c r="J150" s="72">
        <f>8*'Cost Estimates'!$U$1/9.81/'Pumping Costs Calculation'!$D150^4/PI()^2*$C150/MAX('Pipeline Pricing'!$A$3:$A$252)</f>
        <v>9.7928127052661559E-3</v>
      </c>
      <c r="K150" s="76">
        <f>(1/(2*LOG(3.7*$D150/'Cost Estimates'!$U$6*1000)))^2</f>
        <v>1.1979797083255311E-2</v>
      </c>
      <c r="L150" s="30">
        <f t="shared" si="14"/>
        <v>0.26070202018536237</v>
      </c>
      <c r="M150" s="72">
        <f>8*'Cost Estimates'!$U$1/9.81/'Pumping Costs Calculation'!$D150^4/PI()^2*$C150/MAX('Pipeline Pricing'!$A$3:$A$252)</f>
        <v>9.7928127052661559E-3</v>
      </c>
      <c r="N150" s="76">
        <f>(1/(2*LOG(3.7*($D150-0.008)/'Cost Estimates'!$U$7*1000)))^2</f>
        <v>1.5294398771411635E-2</v>
      </c>
      <c r="O150" s="30">
        <f t="shared" si="15"/>
        <v>0.3328337391290821</v>
      </c>
      <c r="P150" s="72">
        <f>8*'Cost Estimates'!$U$1/9.81/'Pumping Costs Calculation'!$D150^4/PI()^2*$C150/MAX('Pipeline Pricing'!$A$3:$A$252)</f>
        <v>9.7928127052661559E-3</v>
      </c>
    </row>
    <row r="151" spans="1:16">
      <c r="A151" s="58">
        <v>492</v>
      </c>
      <c r="B151" s="57">
        <v>900.19799999999998</v>
      </c>
      <c r="C151" s="57">
        <v>2</v>
      </c>
      <c r="D151" s="57">
        <v>1.5</v>
      </c>
      <c r="E151" s="76">
        <f>(1/(2*LOG(3.7*$D151/'Cost Estimates'!$U$4*1000)))^2</f>
        <v>9.0112502883211744E-3</v>
      </c>
      <c r="F151" s="30">
        <f t="shared" si="12"/>
        <v>0.19610108069734425</v>
      </c>
      <c r="G151" s="72">
        <f>8*'Cost Estimates'!$U$1/9.81/'Pumping Costs Calculation'!$D151^4/PI()^2*$C151/MAX('Pipeline Pricing'!$A$3:$A$252)</f>
        <v>9.7928127052661559E-3</v>
      </c>
      <c r="H151" s="76">
        <f>(1/(2*LOG(3.7*$D151/'Cost Estimates'!$U$5*1000)))^2</f>
        <v>1.0136821254400123E-2</v>
      </c>
      <c r="I151" s="30">
        <f t="shared" si="13"/>
        <v>0.22059553771355903</v>
      </c>
      <c r="J151" s="72">
        <f>8*'Cost Estimates'!$U$1/9.81/'Pumping Costs Calculation'!$D151^4/PI()^2*$C151/MAX('Pipeline Pricing'!$A$3:$A$252)</f>
        <v>9.7928127052661559E-3</v>
      </c>
      <c r="K151" s="76">
        <f>(1/(2*LOG(3.7*$D151/'Cost Estimates'!$U$6*1000)))^2</f>
        <v>1.1979797083255311E-2</v>
      </c>
      <c r="L151" s="30">
        <f t="shared" si="14"/>
        <v>0.26070202018536237</v>
      </c>
      <c r="M151" s="72">
        <f>8*'Cost Estimates'!$U$1/9.81/'Pumping Costs Calculation'!$D151^4/PI()^2*$C151/MAX('Pipeline Pricing'!$A$3:$A$252)</f>
        <v>9.7928127052661559E-3</v>
      </c>
      <c r="N151" s="76">
        <f>(1/(2*LOG(3.7*($D151-0.008)/'Cost Estimates'!$U$7*1000)))^2</f>
        <v>1.5294398771411635E-2</v>
      </c>
      <c r="O151" s="30">
        <f t="shared" si="15"/>
        <v>0.3328337391290821</v>
      </c>
      <c r="P151" s="72">
        <f>8*'Cost Estimates'!$U$1/9.81/'Pumping Costs Calculation'!$D151^4/PI()^2*$C151/MAX('Pipeline Pricing'!$A$3:$A$252)</f>
        <v>9.7928127052661559E-3</v>
      </c>
    </row>
    <row r="152" spans="1:16">
      <c r="A152" s="58">
        <v>494</v>
      </c>
      <c r="B152" s="57">
        <v>904.17700000000002</v>
      </c>
      <c r="C152" s="57">
        <v>2</v>
      </c>
      <c r="D152" s="57">
        <v>1.5</v>
      </c>
      <c r="E152" s="76">
        <f>(1/(2*LOG(3.7*$D152/'Cost Estimates'!$U$4*1000)))^2</f>
        <v>9.0112502883211744E-3</v>
      </c>
      <c r="F152" s="30">
        <f t="shared" si="12"/>
        <v>0.19610108069734425</v>
      </c>
      <c r="G152" s="72">
        <f>8*'Cost Estimates'!$U$1/9.81/'Pumping Costs Calculation'!$D152^4/PI()^2*$C152/MAX('Pipeline Pricing'!$A$3:$A$252)</f>
        <v>9.7928127052661559E-3</v>
      </c>
      <c r="H152" s="76">
        <f>(1/(2*LOG(3.7*$D152/'Cost Estimates'!$U$5*1000)))^2</f>
        <v>1.0136821254400123E-2</v>
      </c>
      <c r="I152" s="30">
        <f t="shared" si="13"/>
        <v>0.22059553771355903</v>
      </c>
      <c r="J152" s="72">
        <f>8*'Cost Estimates'!$U$1/9.81/'Pumping Costs Calculation'!$D152^4/PI()^2*$C152/MAX('Pipeline Pricing'!$A$3:$A$252)</f>
        <v>9.7928127052661559E-3</v>
      </c>
      <c r="K152" s="76">
        <f>(1/(2*LOG(3.7*$D152/'Cost Estimates'!$U$6*1000)))^2</f>
        <v>1.1979797083255311E-2</v>
      </c>
      <c r="L152" s="30">
        <f t="shared" si="14"/>
        <v>0.26070202018536237</v>
      </c>
      <c r="M152" s="72">
        <f>8*'Cost Estimates'!$U$1/9.81/'Pumping Costs Calculation'!$D152^4/PI()^2*$C152/MAX('Pipeline Pricing'!$A$3:$A$252)</f>
        <v>9.7928127052661559E-3</v>
      </c>
      <c r="N152" s="76">
        <f>(1/(2*LOG(3.7*($D152-0.008)/'Cost Estimates'!$U$7*1000)))^2</f>
        <v>1.5294398771411635E-2</v>
      </c>
      <c r="O152" s="30">
        <f t="shared" si="15"/>
        <v>0.3328337391290821</v>
      </c>
      <c r="P152" s="72">
        <f>8*'Cost Estimates'!$U$1/9.81/'Pumping Costs Calculation'!$D152^4/PI()^2*$C152/MAX('Pipeline Pricing'!$A$3:$A$252)</f>
        <v>9.7928127052661559E-3</v>
      </c>
    </row>
    <row r="153" spans="1:16">
      <c r="A153" s="58">
        <v>496</v>
      </c>
      <c r="B153" s="57">
        <v>912.25300000000004</v>
      </c>
      <c r="C153" s="57">
        <v>2</v>
      </c>
      <c r="D153" s="57">
        <v>1.5</v>
      </c>
      <c r="E153" s="76">
        <f>(1/(2*LOG(3.7*$D153/'Cost Estimates'!$U$4*1000)))^2</f>
        <v>9.0112502883211744E-3</v>
      </c>
      <c r="F153" s="30">
        <f t="shared" si="12"/>
        <v>0.19610108069734425</v>
      </c>
      <c r="G153" s="72">
        <f>8*'Cost Estimates'!$U$1/9.81/'Pumping Costs Calculation'!$D153^4/PI()^2*$C153/MAX('Pipeline Pricing'!$A$3:$A$252)</f>
        <v>9.7928127052661559E-3</v>
      </c>
      <c r="H153" s="76">
        <f>(1/(2*LOG(3.7*$D153/'Cost Estimates'!$U$5*1000)))^2</f>
        <v>1.0136821254400123E-2</v>
      </c>
      <c r="I153" s="30">
        <f t="shared" si="13"/>
        <v>0.22059553771355903</v>
      </c>
      <c r="J153" s="72">
        <f>8*'Cost Estimates'!$U$1/9.81/'Pumping Costs Calculation'!$D153^4/PI()^2*$C153/MAX('Pipeline Pricing'!$A$3:$A$252)</f>
        <v>9.7928127052661559E-3</v>
      </c>
      <c r="K153" s="76">
        <f>(1/(2*LOG(3.7*$D153/'Cost Estimates'!$U$6*1000)))^2</f>
        <v>1.1979797083255311E-2</v>
      </c>
      <c r="L153" s="30">
        <f t="shared" si="14"/>
        <v>0.26070202018536237</v>
      </c>
      <c r="M153" s="72">
        <f>8*'Cost Estimates'!$U$1/9.81/'Pumping Costs Calculation'!$D153^4/PI()^2*$C153/MAX('Pipeline Pricing'!$A$3:$A$252)</f>
        <v>9.7928127052661559E-3</v>
      </c>
      <c r="N153" s="76">
        <f>(1/(2*LOG(3.7*($D153-0.008)/'Cost Estimates'!$U$7*1000)))^2</f>
        <v>1.5294398771411635E-2</v>
      </c>
      <c r="O153" s="30">
        <f t="shared" si="15"/>
        <v>0.3328337391290821</v>
      </c>
      <c r="P153" s="72">
        <f>8*'Cost Estimates'!$U$1/9.81/'Pumping Costs Calculation'!$D153^4/PI()^2*$C153/MAX('Pipeline Pricing'!$A$3:$A$252)</f>
        <v>9.7928127052661559E-3</v>
      </c>
    </row>
    <row r="154" spans="1:16">
      <c r="A154" s="58">
        <v>498</v>
      </c>
      <c r="B154" s="57">
        <v>915.29700000000003</v>
      </c>
      <c r="C154" s="57">
        <v>2</v>
      </c>
      <c r="D154" s="57">
        <v>1.5</v>
      </c>
      <c r="E154" s="76">
        <f>(1/(2*LOG(3.7*$D154/'Cost Estimates'!$U$4*1000)))^2</f>
        <v>9.0112502883211744E-3</v>
      </c>
      <c r="F154" s="30">
        <f t="shared" si="12"/>
        <v>0.19610108069734425</v>
      </c>
      <c r="G154" s="72">
        <f>8*'Cost Estimates'!$U$1/9.81/'Pumping Costs Calculation'!$D154^4/PI()^2*$C154/MAX('Pipeline Pricing'!$A$3:$A$252)</f>
        <v>9.7928127052661559E-3</v>
      </c>
      <c r="H154" s="76">
        <f>(1/(2*LOG(3.7*$D154/'Cost Estimates'!$U$5*1000)))^2</f>
        <v>1.0136821254400123E-2</v>
      </c>
      <c r="I154" s="30">
        <f t="shared" si="13"/>
        <v>0.22059553771355903</v>
      </c>
      <c r="J154" s="72">
        <f>8*'Cost Estimates'!$U$1/9.81/'Pumping Costs Calculation'!$D154^4/PI()^2*$C154/MAX('Pipeline Pricing'!$A$3:$A$252)</f>
        <v>9.7928127052661559E-3</v>
      </c>
      <c r="K154" s="76">
        <f>(1/(2*LOG(3.7*$D154/'Cost Estimates'!$U$6*1000)))^2</f>
        <v>1.1979797083255311E-2</v>
      </c>
      <c r="L154" s="30">
        <f t="shared" si="14"/>
        <v>0.26070202018536237</v>
      </c>
      <c r="M154" s="72">
        <f>8*'Cost Estimates'!$U$1/9.81/'Pumping Costs Calculation'!$D154^4/PI()^2*$C154/MAX('Pipeline Pricing'!$A$3:$A$252)</f>
        <v>9.7928127052661559E-3</v>
      </c>
      <c r="N154" s="76">
        <f>(1/(2*LOG(3.7*($D154-0.008)/'Cost Estimates'!$U$7*1000)))^2</f>
        <v>1.5294398771411635E-2</v>
      </c>
      <c r="O154" s="30">
        <f t="shared" si="15"/>
        <v>0.3328337391290821</v>
      </c>
      <c r="P154" s="72">
        <f>8*'Cost Estimates'!$U$1/9.81/'Pumping Costs Calculation'!$D154^4/PI()^2*$C154/MAX('Pipeline Pricing'!$A$3:$A$252)</f>
        <v>9.7928127052661559E-3</v>
      </c>
    </row>
    <row r="155" spans="1:16" ht="15.75" thickBot="1">
      <c r="A155" s="59">
        <v>500</v>
      </c>
      <c r="B155" s="60">
        <v>919.62900000000002</v>
      </c>
      <c r="C155" s="60">
        <v>2</v>
      </c>
      <c r="D155" s="60">
        <v>1.5</v>
      </c>
      <c r="E155" s="77">
        <f>(1/(2*LOG(3.7*$D155/'Cost Estimates'!$U$4*1000)))^2</f>
        <v>9.0112502883211744E-3</v>
      </c>
      <c r="F155" s="40">
        <f t="shared" si="12"/>
        <v>0.19610108069734425</v>
      </c>
      <c r="G155" s="73">
        <f>8*'Cost Estimates'!$U$1/9.81/'Pumping Costs Calculation'!$D155^4/PI()^2*$C155/MAX('Pipeline Pricing'!$A$3:$A$252)</f>
        <v>9.7928127052661559E-3</v>
      </c>
      <c r="H155" s="77">
        <f>(1/(2*LOG(3.7*$D155/'Cost Estimates'!$U$5*1000)))^2</f>
        <v>1.0136821254400123E-2</v>
      </c>
      <c r="I155" s="40">
        <f t="shared" si="13"/>
        <v>0.22059553771355903</v>
      </c>
      <c r="J155" s="73">
        <f>8*'Cost Estimates'!$U$1/9.81/'Pumping Costs Calculation'!$D155^4/PI()^2*$C155/MAX('Pipeline Pricing'!$A$3:$A$252)</f>
        <v>9.7928127052661559E-3</v>
      </c>
      <c r="K155" s="77">
        <f>(1/(2*LOG(3.7*$D155/'Cost Estimates'!$U$6*1000)))^2</f>
        <v>1.1979797083255311E-2</v>
      </c>
      <c r="L155" s="40">
        <f t="shared" si="14"/>
        <v>0.26070202018536237</v>
      </c>
      <c r="M155" s="73">
        <f>8*'Cost Estimates'!$U$1/9.81/'Pumping Costs Calculation'!$D155^4/PI()^2*$C155/MAX('Pipeline Pricing'!$A$3:$A$252)</f>
        <v>9.7928127052661559E-3</v>
      </c>
      <c r="N155" s="77">
        <f>(1/(2*LOG(3.7*($D155-0.008)/'Cost Estimates'!$U$7*1000)))^2</f>
        <v>1.5294398771411635E-2</v>
      </c>
      <c r="O155" s="40">
        <f t="shared" si="15"/>
        <v>0.3328337391290821</v>
      </c>
      <c r="P155" s="73">
        <f>8*'Cost Estimates'!$U$1/9.81/'Pumping Costs Calculation'!$D155^4/PI()^2*$C155/MAX('Pipeline Pricing'!$A$3:$A$252)</f>
        <v>9.7928127052661559E-3</v>
      </c>
    </row>
  </sheetData>
  <mergeCells count="12"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topLeftCell="A22" workbookViewId="0">
      <selection activeCell="A42" sqref="A42:C46"/>
    </sheetView>
  </sheetViews>
  <sheetFormatPr defaultRowHeight="15"/>
  <cols>
    <col min="1" max="1" width="26.5703125" style="9" bestFit="1" customWidth="1"/>
    <col min="2" max="3" width="29.42578125" style="9" bestFit="1" customWidth="1"/>
    <col min="4" max="4" width="15" style="9" bestFit="1" customWidth="1"/>
    <col min="5" max="5" width="26.5703125" style="9" bestFit="1" customWidth="1"/>
    <col min="6" max="6" width="15" style="9" bestFit="1" customWidth="1"/>
    <col min="7" max="7" width="26.5703125" style="9" bestFit="1" customWidth="1"/>
    <col min="8" max="8" width="15" style="9" bestFit="1" customWidth="1"/>
    <col min="9" max="16384" width="9.140625" style="9"/>
  </cols>
  <sheetData>
    <row r="1" spans="1:8" ht="15.75" thickBot="1">
      <c r="A1" s="115" t="s">
        <v>109</v>
      </c>
      <c r="B1" s="116"/>
      <c r="C1" s="116"/>
      <c r="D1" s="116"/>
      <c r="E1" s="116"/>
      <c r="F1" s="116"/>
      <c r="G1" s="116"/>
      <c r="H1" s="117"/>
    </row>
    <row r="2" spans="1:8" ht="15.75" thickBot="1">
      <c r="A2" s="115" t="s">
        <v>93</v>
      </c>
      <c r="B2" s="116"/>
      <c r="C2" s="116"/>
      <c r="D2" s="116"/>
      <c r="E2" s="116"/>
      <c r="F2" s="116"/>
      <c r="G2" s="116"/>
      <c r="H2" s="117"/>
    </row>
    <row r="3" spans="1:8">
      <c r="A3" s="127" t="s">
        <v>74</v>
      </c>
      <c r="B3" s="129"/>
      <c r="C3" s="127" t="s">
        <v>73</v>
      </c>
      <c r="D3" s="129"/>
      <c r="E3" s="127" t="s">
        <v>72</v>
      </c>
      <c r="F3" s="129"/>
      <c r="G3" s="127" t="s">
        <v>71</v>
      </c>
      <c r="H3" s="129"/>
    </row>
    <row r="4" spans="1:8">
      <c r="A4" s="20" t="s">
        <v>53</v>
      </c>
      <c r="B4" s="21">
        <v>50</v>
      </c>
      <c r="C4" s="20" t="s">
        <v>53</v>
      </c>
      <c r="D4" s="21">
        <f>B4</f>
        <v>50</v>
      </c>
      <c r="E4" s="20" t="s">
        <v>53</v>
      </c>
      <c r="F4" s="21">
        <f>B4</f>
        <v>50</v>
      </c>
      <c r="G4" s="20" t="s">
        <v>53</v>
      </c>
      <c r="H4" s="21">
        <f>B4</f>
        <v>50</v>
      </c>
    </row>
    <row r="5" spans="1:8">
      <c r="A5" s="20" t="s">
        <v>52</v>
      </c>
      <c r="B5" s="21">
        <v>-32.652000000000001</v>
      </c>
      <c r="C5" s="20" t="s">
        <v>52</v>
      </c>
      <c r="D5" s="21">
        <f>B5</f>
        <v>-32.652000000000001</v>
      </c>
      <c r="E5" s="20" t="s">
        <v>52</v>
      </c>
      <c r="F5" s="21">
        <f>B5</f>
        <v>-32.652000000000001</v>
      </c>
      <c r="G5" s="20" t="s">
        <v>52</v>
      </c>
      <c r="H5" s="21">
        <f>B5</f>
        <v>-32.652000000000001</v>
      </c>
    </row>
    <row r="6" spans="1:8" ht="17.25">
      <c r="A6" s="20" t="s">
        <v>47</v>
      </c>
      <c r="B6" s="85">
        <f>((B4+B5)/(SUM('Pumping Costs Calculation'!F4:G14)))^0.5</f>
        <v>5.448993424390153</v>
      </c>
      <c r="C6" s="20" t="s">
        <v>47</v>
      </c>
      <c r="D6" s="85">
        <f>((D4+D5)/(SUM('Pumping Costs Calculation'!I4:J14)))^0.5</f>
        <v>5.1612207868372559</v>
      </c>
      <c r="E6" s="20" t="s">
        <v>47</v>
      </c>
      <c r="F6" s="85">
        <f>((F4+F5)/(SUM('Pumping Costs Calculation'!L4:M14)))^0.5</f>
        <v>4.7764150819284144</v>
      </c>
      <c r="G6" s="20" t="s">
        <v>47</v>
      </c>
      <c r="H6" s="85">
        <f>((H4+H5)/(SUM('Pumping Costs Calculation'!O4:P14)))^0.5</f>
        <v>4.2618588446433021</v>
      </c>
    </row>
    <row r="7" spans="1:8">
      <c r="A7" s="20" t="s">
        <v>54</v>
      </c>
      <c r="B7" s="22">
        <v>24</v>
      </c>
      <c r="C7" s="20" t="s">
        <v>54</v>
      </c>
      <c r="D7" s="22">
        <v>24</v>
      </c>
      <c r="E7" s="20" t="s">
        <v>54</v>
      </c>
      <c r="F7" s="22">
        <v>24</v>
      </c>
      <c r="G7" s="20" t="s">
        <v>54</v>
      </c>
      <c r="H7" s="22">
        <v>24</v>
      </c>
    </row>
    <row r="8" spans="1:8" ht="17.25">
      <c r="A8" s="20" t="s">
        <v>57</v>
      </c>
      <c r="B8" s="22">
        <v>4.0830000000000002</v>
      </c>
      <c r="C8" s="20" t="s">
        <v>55</v>
      </c>
      <c r="D8" s="22">
        <v>4.0830000000000002</v>
      </c>
      <c r="E8" s="20" t="s">
        <v>55</v>
      </c>
      <c r="F8" s="22">
        <v>4.0830000000000002</v>
      </c>
      <c r="G8" s="20" t="s">
        <v>55</v>
      </c>
      <c r="H8" s="22">
        <v>4.0830000000000002</v>
      </c>
    </row>
    <row r="9" spans="1:8">
      <c r="A9" s="20" t="s">
        <v>56</v>
      </c>
      <c r="B9" s="23">
        <f>ROUND(B8/B6*B7,1)</f>
        <v>18</v>
      </c>
      <c r="C9" s="20" t="s">
        <v>56</v>
      </c>
      <c r="D9" s="23">
        <f t="shared" ref="D9" si="0">ROUND(D8/D6*D7,1)</f>
        <v>19</v>
      </c>
      <c r="E9" s="20" t="s">
        <v>56</v>
      </c>
      <c r="F9" s="23">
        <f t="shared" ref="F9" si="1">ROUND(F8/F6*F7,1)</f>
        <v>20.5</v>
      </c>
      <c r="G9" s="20" t="s">
        <v>56</v>
      </c>
      <c r="H9" s="23">
        <f>IF(H6&gt;H8,ROUND(H8/H6*H7,1),24)</f>
        <v>23</v>
      </c>
    </row>
    <row r="10" spans="1:8">
      <c r="A10" s="20" t="s">
        <v>58</v>
      </c>
      <c r="B10" s="21">
        <f>'Pipeline Pricing'!$N$3</f>
        <v>2342</v>
      </c>
      <c r="C10" s="20" t="s">
        <v>58</v>
      </c>
      <c r="D10" s="21">
        <f>'Pipeline Pricing'!$N$3</f>
        <v>2342</v>
      </c>
      <c r="E10" s="20" t="s">
        <v>58</v>
      </c>
      <c r="F10" s="21">
        <f>'Pipeline Pricing'!$N$3</f>
        <v>2342</v>
      </c>
      <c r="G10" s="20" t="s">
        <v>58</v>
      </c>
      <c r="H10" s="21">
        <f>'Pipeline Pricing'!$N$3</f>
        <v>2342</v>
      </c>
    </row>
    <row r="11" spans="1:8">
      <c r="A11" s="20" t="s">
        <v>59</v>
      </c>
      <c r="B11" s="22">
        <v>347</v>
      </c>
      <c r="C11" s="20" t="s">
        <v>59</v>
      </c>
      <c r="D11" s="22">
        <v>347</v>
      </c>
      <c r="E11" s="20" t="s">
        <v>59</v>
      </c>
      <c r="F11" s="22">
        <v>347</v>
      </c>
      <c r="G11" s="20" t="s">
        <v>59</v>
      </c>
      <c r="H11" s="22">
        <v>347</v>
      </c>
    </row>
    <row r="12" spans="1:8">
      <c r="A12" s="20" t="s">
        <v>60</v>
      </c>
      <c r="B12" s="24">
        <f>'Cost Estimates'!$O$2</f>
        <v>28.699000000000002</v>
      </c>
      <c r="C12" s="20" t="s">
        <v>60</v>
      </c>
      <c r="D12" s="24">
        <f>'Cost Estimates'!$O$2</f>
        <v>28.699000000000002</v>
      </c>
      <c r="E12" s="20" t="s">
        <v>60</v>
      </c>
      <c r="F12" s="24">
        <f>'Cost Estimates'!$O$2</f>
        <v>28.699000000000002</v>
      </c>
      <c r="G12" s="20" t="s">
        <v>60</v>
      </c>
      <c r="H12" s="24">
        <f>'Cost Estimates'!$O$2</f>
        <v>28.699000000000002</v>
      </c>
    </row>
    <row r="13" spans="1:8">
      <c r="A13" s="20" t="s">
        <v>61</v>
      </c>
      <c r="B13" s="24">
        <f>B12*12</f>
        <v>344.38800000000003</v>
      </c>
      <c r="C13" s="20" t="s">
        <v>61</v>
      </c>
      <c r="D13" s="24">
        <f t="shared" ref="D13" si="2">D12*12</f>
        <v>344.38800000000003</v>
      </c>
      <c r="E13" s="20" t="s">
        <v>61</v>
      </c>
      <c r="F13" s="24">
        <f t="shared" ref="F13" si="3">F12*12</f>
        <v>344.38800000000003</v>
      </c>
      <c r="G13" s="20" t="s">
        <v>61</v>
      </c>
      <c r="H13" s="24">
        <f t="shared" ref="H13" si="4">H12*12</f>
        <v>344.38800000000003</v>
      </c>
    </row>
    <row r="14" spans="1:8">
      <c r="A14" s="20" t="s">
        <v>62</v>
      </c>
      <c r="B14" s="24">
        <f>'Cost Estimates'!$O$3</f>
        <v>0.45056000000000007</v>
      </c>
      <c r="C14" s="20" t="s">
        <v>62</v>
      </c>
      <c r="D14" s="24">
        <f>'Cost Estimates'!$O$3</f>
        <v>0.45056000000000007</v>
      </c>
      <c r="E14" s="20" t="s">
        <v>62</v>
      </c>
      <c r="F14" s="24">
        <f>'Cost Estimates'!$O$3</f>
        <v>0.45056000000000007</v>
      </c>
      <c r="G14" s="20" t="s">
        <v>62</v>
      </c>
      <c r="H14" s="24">
        <f>'Cost Estimates'!$O$3</f>
        <v>0.45056000000000007</v>
      </c>
    </row>
    <row r="15" spans="1:8" ht="15.75" thickBot="1">
      <c r="A15" s="27" t="s">
        <v>64</v>
      </c>
      <c r="B15" s="28">
        <f>B14*B10*B9*B11+B13</f>
        <v>6591195.5419200007</v>
      </c>
      <c r="C15" s="27" t="s">
        <v>64</v>
      </c>
      <c r="D15" s="28">
        <f t="shared" ref="D15" si="5">D14*D10*D9*D11+D13</f>
        <v>6957353.9393600002</v>
      </c>
      <c r="E15" s="27" t="s">
        <v>64</v>
      </c>
      <c r="F15" s="28">
        <f t="shared" ref="F15" si="6">F14*F10*F9*F11+F13</f>
        <v>7506591.5355200013</v>
      </c>
      <c r="G15" s="27" t="s">
        <v>64</v>
      </c>
      <c r="H15" s="28">
        <f t="shared" ref="H15" si="7">H14*H10*H9*H11+H13</f>
        <v>8421987.5291200019</v>
      </c>
    </row>
    <row r="16" spans="1:8" ht="15.75" thickBot="1"/>
    <row r="17" spans="1:8" ht="15.75" thickBot="1">
      <c r="A17" s="115" t="s">
        <v>109</v>
      </c>
      <c r="B17" s="116"/>
      <c r="C17" s="116"/>
      <c r="D17" s="116"/>
      <c r="E17" s="116"/>
      <c r="F17" s="116"/>
      <c r="G17" s="116"/>
      <c r="H17" s="117"/>
    </row>
    <row r="18" spans="1:8" ht="15.75" thickBot="1">
      <c r="A18" s="115" t="s">
        <v>100</v>
      </c>
      <c r="B18" s="116"/>
      <c r="C18" s="116"/>
      <c r="D18" s="116"/>
      <c r="E18" s="116"/>
      <c r="F18" s="116"/>
      <c r="G18" s="116"/>
      <c r="H18" s="117"/>
    </row>
    <row r="19" spans="1:8">
      <c r="A19" s="127" t="s">
        <v>74</v>
      </c>
      <c r="B19" s="129"/>
      <c r="C19" s="127" t="s">
        <v>73</v>
      </c>
      <c r="D19" s="129"/>
      <c r="E19" s="127" t="s">
        <v>72</v>
      </c>
      <c r="F19" s="129"/>
      <c r="G19" s="127" t="s">
        <v>71</v>
      </c>
      <c r="H19" s="129"/>
    </row>
    <row r="20" spans="1:8">
      <c r="A20" s="20" t="s">
        <v>53</v>
      </c>
      <c r="B20" s="21">
        <v>160</v>
      </c>
      <c r="C20" s="20" t="s">
        <v>53</v>
      </c>
      <c r="D20" s="21">
        <f>B20</f>
        <v>160</v>
      </c>
      <c r="E20" s="20" t="s">
        <v>53</v>
      </c>
      <c r="F20" s="21">
        <f>B20</f>
        <v>160</v>
      </c>
      <c r="G20" s="20" t="s">
        <v>53</v>
      </c>
      <c r="H20" s="21">
        <f>B20</f>
        <v>160</v>
      </c>
    </row>
    <row r="21" spans="1:8">
      <c r="A21" s="20" t="s">
        <v>52</v>
      </c>
      <c r="B21" s="21">
        <v>188.18600000000001</v>
      </c>
      <c r="C21" s="20" t="s">
        <v>52</v>
      </c>
      <c r="D21" s="21">
        <f>B21</f>
        <v>188.18600000000001</v>
      </c>
      <c r="E21" s="20" t="s">
        <v>52</v>
      </c>
      <c r="F21" s="21">
        <f>B21</f>
        <v>188.18600000000001</v>
      </c>
      <c r="G21" s="20" t="s">
        <v>52</v>
      </c>
      <c r="H21" s="21">
        <f>B21</f>
        <v>188.18600000000001</v>
      </c>
    </row>
    <row r="22" spans="1:8" ht="17.25">
      <c r="A22" s="20" t="s">
        <v>47</v>
      </c>
      <c r="B22" s="85">
        <f>((B20+B21)/(SUM('Pumping Costs Calculation'!F19:G155)))^0.5</f>
        <v>5.9553284957917159</v>
      </c>
      <c r="C22" s="20" t="s">
        <v>47</v>
      </c>
      <c r="D22" s="85">
        <f>((D20+D21)/(SUM('Pumping Costs Calculation'!I19:J155)))^0.5</f>
        <v>5.6374470359387123</v>
      </c>
      <c r="E22" s="20" t="s">
        <v>47</v>
      </c>
      <c r="F22" s="85">
        <f>((F20+F21)/(SUM('Pumping Costs Calculation'!L19:M155)))^0.5</f>
        <v>5.2126959906053232</v>
      </c>
      <c r="G22" s="20" t="s">
        <v>47</v>
      </c>
      <c r="H22" s="86">
        <f>((H20+H21)/(SUM('Pumping Costs Calculation'!O19:P155)))^0.5</f>
        <v>4.6450683415638823</v>
      </c>
    </row>
    <row r="23" spans="1:8">
      <c r="A23" s="20" t="s">
        <v>54</v>
      </c>
      <c r="B23" s="22">
        <v>24</v>
      </c>
      <c r="C23" s="20" t="s">
        <v>54</v>
      </c>
      <c r="D23" s="22">
        <v>24</v>
      </c>
      <c r="E23" s="20" t="s">
        <v>54</v>
      </c>
      <c r="F23" s="22">
        <v>24</v>
      </c>
      <c r="G23" s="20" t="s">
        <v>54</v>
      </c>
      <c r="H23" s="22">
        <v>24</v>
      </c>
    </row>
    <row r="24" spans="1:8" ht="17.25">
      <c r="A24" s="20" t="s">
        <v>57</v>
      </c>
      <c r="B24" s="22">
        <v>4.0830000000000002</v>
      </c>
      <c r="C24" s="20" t="s">
        <v>55</v>
      </c>
      <c r="D24" s="22">
        <v>4.0830000000000002</v>
      </c>
      <c r="E24" s="20" t="s">
        <v>55</v>
      </c>
      <c r="F24" s="22">
        <v>4.0830000000000002</v>
      </c>
      <c r="G24" s="20" t="s">
        <v>55</v>
      </c>
      <c r="H24" s="22">
        <v>4.0830000000000002</v>
      </c>
    </row>
    <row r="25" spans="1:8">
      <c r="A25" s="20" t="s">
        <v>56</v>
      </c>
      <c r="B25" s="23">
        <f>ROUND(B24/B22*B23,1)</f>
        <v>16.5</v>
      </c>
      <c r="C25" s="20" t="s">
        <v>56</v>
      </c>
      <c r="D25" s="23">
        <f t="shared" ref="D25" si="8">ROUND(D24/D22*D23,1)</f>
        <v>17.399999999999999</v>
      </c>
      <c r="E25" s="20" t="s">
        <v>56</v>
      </c>
      <c r="F25" s="23">
        <f t="shared" ref="F25" si="9">ROUND(F24/F22*F23,1)</f>
        <v>18.8</v>
      </c>
      <c r="G25" s="20" t="s">
        <v>56</v>
      </c>
      <c r="H25" s="23">
        <f>IF(H22&gt;H24,ROUND(H24/H22*H23,1),24)</f>
        <v>21.1</v>
      </c>
    </row>
    <row r="26" spans="1:8">
      <c r="A26" s="20" t="s">
        <v>58</v>
      </c>
      <c r="B26" s="21">
        <v>12177</v>
      </c>
      <c r="C26" s="20" t="s">
        <v>58</v>
      </c>
      <c r="D26" s="21">
        <f>B26</f>
        <v>12177</v>
      </c>
      <c r="E26" s="20" t="s">
        <v>58</v>
      </c>
      <c r="F26" s="21">
        <f>B26</f>
        <v>12177</v>
      </c>
      <c r="G26" s="20" t="s">
        <v>58</v>
      </c>
      <c r="H26" s="21">
        <f>D26</f>
        <v>12177</v>
      </c>
    </row>
    <row r="27" spans="1:8">
      <c r="A27" s="20" t="s">
        <v>59</v>
      </c>
      <c r="B27" s="22">
        <v>347</v>
      </c>
      <c r="C27" s="20" t="s">
        <v>59</v>
      </c>
      <c r="D27" s="22">
        <v>347</v>
      </c>
      <c r="E27" s="20" t="s">
        <v>59</v>
      </c>
      <c r="F27" s="22">
        <v>347</v>
      </c>
      <c r="G27" s="20" t="s">
        <v>59</v>
      </c>
      <c r="H27" s="22">
        <v>347</v>
      </c>
    </row>
    <row r="28" spans="1:8">
      <c r="A28" s="20" t="s">
        <v>60</v>
      </c>
      <c r="B28" s="24">
        <f>'Cost Estimates'!$O$2</f>
        <v>28.699000000000002</v>
      </c>
      <c r="C28" s="20" t="s">
        <v>60</v>
      </c>
      <c r="D28" s="24">
        <f>'Cost Estimates'!$O$2</f>
        <v>28.699000000000002</v>
      </c>
      <c r="E28" s="20" t="s">
        <v>60</v>
      </c>
      <c r="F28" s="24">
        <f>'Cost Estimates'!$O$2</f>
        <v>28.699000000000002</v>
      </c>
      <c r="G28" s="20" t="s">
        <v>60</v>
      </c>
      <c r="H28" s="24">
        <f>'Cost Estimates'!$O$2</f>
        <v>28.699000000000002</v>
      </c>
    </row>
    <row r="29" spans="1:8">
      <c r="A29" s="20" t="s">
        <v>61</v>
      </c>
      <c r="B29" s="24">
        <f>B28*12</f>
        <v>344.38800000000003</v>
      </c>
      <c r="C29" s="20" t="s">
        <v>61</v>
      </c>
      <c r="D29" s="24">
        <f t="shared" ref="D29" si="10">D28*12</f>
        <v>344.38800000000003</v>
      </c>
      <c r="E29" s="20" t="s">
        <v>61</v>
      </c>
      <c r="F29" s="24">
        <f t="shared" ref="F29" si="11">F28*12</f>
        <v>344.38800000000003</v>
      </c>
      <c r="G29" s="20" t="s">
        <v>61</v>
      </c>
      <c r="H29" s="24">
        <f t="shared" ref="H29" si="12">H28*12</f>
        <v>344.38800000000003</v>
      </c>
    </row>
    <row r="30" spans="1:8">
      <c r="A30" s="20" t="s">
        <v>62</v>
      </c>
      <c r="B30" s="24">
        <f>'Cost Estimates'!$O$3</f>
        <v>0.45056000000000007</v>
      </c>
      <c r="C30" s="20" t="s">
        <v>62</v>
      </c>
      <c r="D30" s="24">
        <f>'Cost Estimates'!$O$3</f>
        <v>0.45056000000000007</v>
      </c>
      <c r="E30" s="20" t="s">
        <v>62</v>
      </c>
      <c r="F30" s="24">
        <f>'Cost Estimates'!$O$3</f>
        <v>0.45056000000000007</v>
      </c>
      <c r="G30" s="20" t="s">
        <v>62</v>
      </c>
      <c r="H30" s="24">
        <f>'Cost Estimates'!$O$3</f>
        <v>0.45056000000000007</v>
      </c>
    </row>
    <row r="31" spans="1:8" ht="15.75" thickBot="1">
      <c r="A31" s="27" t="s">
        <v>64</v>
      </c>
      <c r="B31" s="28">
        <f>B30*B26*B25*B27+B29</f>
        <v>31413123.334560003</v>
      </c>
      <c r="C31" s="27" t="s">
        <v>64</v>
      </c>
      <c r="D31" s="28">
        <f t="shared" ref="D31" si="13">D30*D26*D25*D27+D29</f>
        <v>33126547.640736002</v>
      </c>
      <c r="E31" s="27" t="s">
        <v>64</v>
      </c>
      <c r="F31" s="28">
        <f t="shared" ref="F31" si="14">F30*F26*F25*F27+F29</f>
        <v>35791874.339232005</v>
      </c>
      <c r="G31" s="27" t="s">
        <v>64</v>
      </c>
      <c r="H31" s="28">
        <f t="shared" ref="H31" si="15">H30*H26*H25*H27+H29</f>
        <v>40170625.343904004</v>
      </c>
    </row>
    <row r="35" spans="1:3" ht="15.75" thickBot="1"/>
    <row r="36" spans="1:3" ht="15.75" thickBot="1">
      <c r="A36" s="91" t="s">
        <v>110</v>
      </c>
      <c r="B36" s="92" t="s">
        <v>111</v>
      </c>
      <c r="C36" s="92" t="s">
        <v>112</v>
      </c>
    </row>
    <row r="37" spans="1:3">
      <c r="A37" s="93" t="s">
        <v>113</v>
      </c>
      <c r="B37" s="94">
        <f>B15</f>
        <v>6591195.5419200007</v>
      </c>
      <c r="C37" s="94">
        <f>B31</f>
        <v>31413123.334560003</v>
      </c>
    </row>
    <row r="38" spans="1:3">
      <c r="A38" s="88" t="s">
        <v>114</v>
      </c>
      <c r="B38" s="95">
        <f>D15</f>
        <v>6957353.9393600002</v>
      </c>
      <c r="C38" s="95">
        <f>D31</f>
        <v>33126547.640736002</v>
      </c>
    </row>
    <row r="39" spans="1:3">
      <c r="A39" s="88" t="s">
        <v>115</v>
      </c>
      <c r="B39" s="95">
        <f>F15</f>
        <v>7506591.5355200013</v>
      </c>
      <c r="C39" s="95">
        <f>F31</f>
        <v>35791874.339232005</v>
      </c>
    </row>
    <row r="40" spans="1:3">
      <c r="A40" s="88" t="s">
        <v>116</v>
      </c>
      <c r="B40" s="95">
        <f>H15</f>
        <v>8421987.5291200019</v>
      </c>
      <c r="C40" s="95">
        <f>H31</f>
        <v>40170625.343904004</v>
      </c>
    </row>
    <row r="41" spans="1:3" ht="15.75" thickBot="1"/>
    <row r="42" spans="1:3" ht="15.75" thickBot="1">
      <c r="A42" s="91" t="s">
        <v>110</v>
      </c>
      <c r="B42" s="92" t="s">
        <v>120</v>
      </c>
      <c r="C42" s="92" t="s">
        <v>121</v>
      </c>
    </row>
    <row r="43" spans="1:3">
      <c r="A43" s="93" t="s">
        <v>113</v>
      </c>
      <c r="B43" s="99">
        <f>B37/1.1</f>
        <v>5991995.9472000003</v>
      </c>
      <c r="C43" s="99">
        <f>C37/1.1</f>
        <v>28557384.849600002</v>
      </c>
    </row>
    <row r="44" spans="1:3">
      <c r="A44" s="96" t="s">
        <v>114</v>
      </c>
      <c r="B44" s="99">
        <f t="shared" ref="B44:C46" si="16">B38/1.1</f>
        <v>6324867.2176000001</v>
      </c>
      <c r="C44" s="99">
        <f t="shared" si="16"/>
        <v>30115043.309760001</v>
      </c>
    </row>
    <row r="45" spans="1:3">
      <c r="A45" s="96" t="s">
        <v>115</v>
      </c>
      <c r="B45" s="99">
        <f t="shared" si="16"/>
        <v>6824174.1232000003</v>
      </c>
      <c r="C45" s="99">
        <f t="shared" si="16"/>
        <v>32538067.581120003</v>
      </c>
    </row>
    <row r="46" spans="1:3">
      <c r="A46" s="96" t="s">
        <v>116</v>
      </c>
      <c r="B46" s="99">
        <f t="shared" si="16"/>
        <v>7656352.2992000012</v>
      </c>
      <c r="C46" s="99">
        <f>C40/1.1</f>
        <v>36518750.312640004</v>
      </c>
    </row>
    <row r="47" spans="1:3">
      <c r="A47" s="90"/>
      <c r="B47" s="90"/>
      <c r="C47" s="90"/>
    </row>
  </sheetData>
  <mergeCells count="12"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4.5703125" style="90" bestFit="1" customWidth="1"/>
    <col min="2" max="2" width="8.140625" style="90" customWidth="1"/>
    <col min="3" max="3" width="13.85546875" style="90" customWidth="1"/>
    <col min="4" max="4" width="13" style="90" customWidth="1"/>
    <col min="5" max="5" width="12.7109375" style="90" customWidth="1"/>
    <col min="6" max="6" width="15.7109375" style="90" customWidth="1"/>
    <col min="7" max="8" width="14.42578125" style="90" customWidth="1"/>
    <col min="9" max="9" width="9.140625" style="90"/>
    <col min="10" max="10" width="12" style="90" bestFit="1" customWidth="1"/>
    <col min="11" max="16384" width="9.140625" style="90"/>
  </cols>
  <sheetData>
    <row r="1" spans="1:8">
      <c r="A1" s="130" t="s">
        <v>122</v>
      </c>
      <c r="B1" s="130"/>
      <c r="C1" s="130"/>
      <c r="D1" s="130"/>
      <c r="E1" s="130"/>
      <c r="F1" s="130"/>
      <c r="G1" s="130"/>
      <c r="H1" s="130"/>
    </row>
    <row r="2" spans="1:8" ht="30" customHeight="1">
      <c r="A2" s="105" t="s">
        <v>65</v>
      </c>
      <c r="B2" s="105" t="s">
        <v>66</v>
      </c>
      <c r="C2" s="105" t="s">
        <v>67</v>
      </c>
      <c r="D2" s="105" t="s">
        <v>70</v>
      </c>
      <c r="E2" s="105" t="s">
        <v>69</v>
      </c>
      <c r="F2" s="105" t="s">
        <v>127</v>
      </c>
      <c r="G2" s="105" t="s">
        <v>128</v>
      </c>
      <c r="H2" s="105" t="s">
        <v>129</v>
      </c>
    </row>
    <row r="3" spans="1:8">
      <c r="A3" s="100">
        <v>2010</v>
      </c>
      <c r="B3" s="100">
        <v>0</v>
      </c>
      <c r="C3" s="101">
        <f>(1/1.1)*'Life Cycle Costing'!C3</f>
        <v>1841277449.4728913</v>
      </c>
      <c r="D3" s="101"/>
      <c r="E3" s="101"/>
      <c r="F3" s="101">
        <f>C3</f>
        <v>1841277449.4728913</v>
      </c>
      <c r="G3" s="101">
        <f>C3</f>
        <v>1841277449.4728913</v>
      </c>
      <c r="H3" s="101">
        <f>C3</f>
        <v>1841277449.4728913</v>
      </c>
    </row>
    <row r="4" spans="1:8">
      <c r="A4" s="100">
        <v>2011</v>
      </c>
      <c r="B4" s="100">
        <v>1</v>
      </c>
      <c r="C4" s="101">
        <f>(1/1.1)*'Life Cycle Costing'!C4</f>
        <v>1841277449.4728913</v>
      </c>
      <c r="D4" s="101"/>
      <c r="E4" s="101"/>
      <c r="F4" s="101">
        <f t="shared" ref="F4:F6" si="0">C4</f>
        <v>1841277449.4728913</v>
      </c>
      <c r="G4" s="101">
        <f t="shared" ref="G4:G6" si="1">C4</f>
        <v>1841277449.4728913</v>
      </c>
      <c r="H4" s="101">
        <f t="shared" ref="H4:H6" si="2">C4</f>
        <v>1841277449.4728913</v>
      </c>
    </row>
    <row r="5" spans="1:8">
      <c r="A5" s="100">
        <v>2012</v>
      </c>
      <c r="B5" s="100">
        <v>2</v>
      </c>
      <c r="C5" s="101">
        <f>(1/1.1)*'Life Cycle Costing'!C5</f>
        <v>1841277449.4728913</v>
      </c>
      <c r="D5" s="101"/>
      <c r="E5" s="101"/>
      <c r="F5" s="101">
        <f t="shared" si="0"/>
        <v>1841277449.4728913</v>
      </c>
      <c r="G5" s="101">
        <f t="shared" si="1"/>
        <v>1841277449.4728913</v>
      </c>
      <c r="H5" s="101">
        <f t="shared" si="2"/>
        <v>1841277449.4728913</v>
      </c>
    </row>
    <row r="6" spans="1:8">
      <c r="A6" s="100">
        <v>2013</v>
      </c>
      <c r="B6" s="100">
        <v>3</v>
      </c>
      <c r="C6" s="101">
        <f>(1/1.1)*'Life Cycle Costing'!C6</f>
        <v>1841277449.4728913</v>
      </c>
      <c r="D6" s="101"/>
      <c r="E6" s="101"/>
      <c r="F6" s="101">
        <f t="shared" si="0"/>
        <v>1841277449.4728913</v>
      </c>
      <c r="G6" s="101">
        <f t="shared" si="1"/>
        <v>1841277449.4728913</v>
      </c>
      <c r="H6" s="101">
        <f t="shared" si="2"/>
        <v>1841277449.4728913</v>
      </c>
    </row>
    <row r="7" spans="1:8">
      <c r="A7" s="100">
        <v>2014</v>
      </c>
      <c r="B7" s="100">
        <v>4</v>
      </c>
      <c r="C7" s="101">
        <f>1.1*'Life Cycle Costing'!C7</f>
        <v>0</v>
      </c>
      <c r="D7" s="101">
        <f>(1/1.1)*'Life Cycle Costing'!D7</f>
        <v>34549380.796800002</v>
      </c>
      <c r="E7" s="101">
        <f>(1/1.1)*'Life Cycle Costing'!E7</f>
        <v>43643568.50522767</v>
      </c>
      <c r="F7" s="101">
        <f>($D7+$E7+$C7)/(1.06)^$B7</f>
        <v>61936139.652027912</v>
      </c>
      <c r="G7" s="101">
        <f>($D7+$E7+$C7)/(1.08)^$B7</f>
        <v>57474152.015189931</v>
      </c>
      <c r="H7" s="101">
        <f>($D7+$E7+$C7)/(1.1)^$B7</f>
        <v>53406836.487963699</v>
      </c>
    </row>
    <row r="8" spans="1:8">
      <c r="A8" s="100">
        <v>2015</v>
      </c>
      <c r="B8" s="100">
        <v>5</v>
      </c>
      <c r="C8" s="101">
        <f>1.1*'Life Cycle Costing'!C8</f>
        <v>0</v>
      </c>
      <c r="D8" s="101">
        <f>(1/1.1)*'Life Cycle Costing'!D8</f>
        <v>34549380.796800002</v>
      </c>
      <c r="E8" s="101">
        <f>(1/1.1)*'Life Cycle Costing'!E8</f>
        <v>43643568.50522767</v>
      </c>
      <c r="F8" s="101">
        <f t="shared" ref="F8:F66" si="3">($D8+$E8+$C8)/(1.06)^$B8</f>
        <v>58430320.426441416</v>
      </c>
      <c r="G8" s="101">
        <f t="shared" ref="G8:G66" si="4">($D8+$E8+$C8)/(1.08)^$B8</f>
        <v>53216807.421472162</v>
      </c>
      <c r="H8" s="101">
        <f t="shared" ref="H8:H66" si="5">($D8+$E8+$C8)/(1.1)^$B8</f>
        <v>48551669.534512453</v>
      </c>
    </row>
    <row r="9" spans="1:8">
      <c r="A9" s="100">
        <v>2016</v>
      </c>
      <c r="B9" s="100">
        <v>6</v>
      </c>
      <c r="C9" s="101">
        <f>1.1*'Life Cycle Costing'!C9</f>
        <v>0</v>
      </c>
      <c r="D9" s="101">
        <f>(1/1.1)*'Life Cycle Costing'!D9</f>
        <v>34549380.796800002</v>
      </c>
      <c r="E9" s="101">
        <f>(1/1.1)*'Life Cycle Costing'!E9</f>
        <v>43643568.50522767</v>
      </c>
      <c r="F9" s="101">
        <f t="shared" si="3"/>
        <v>55122943.79852964</v>
      </c>
      <c r="G9" s="101">
        <f t="shared" si="4"/>
        <v>49274821.686548293</v>
      </c>
      <c r="H9" s="101">
        <f t="shared" si="5"/>
        <v>44137881.395011313</v>
      </c>
    </row>
    <row r="10" spans="1:8">
      <c r="A10" s="100">
        <v>2017</v>
      </c>
      <c r="B10" s="100">
        <v>7</v>
      </c>
      <c r="C10" s="101">
        <f>1.1*'Life Cycle Costing'!C10</f>
        <v>0</v>
      </c>
      <c r="D10" s="101">
        <f>(1/1.1)*'Life Cycle Costing'!D10</f>
        <v>34549380.796800002</v>
      </c>
      <c r="E10" s="101">
        <f>(1/1.1)*'Life Cycle Costing'!E10</f>
        <v>43643568.50522767</v>
      </c>
      <c r="F10" s="101">
        <f t="shared" si="3"/>
        <v>52002777.168424182</v>
      </c>
      <c r="G10" s="101">
        <f t="shared" si="4"/>
        <v>45624834.894952118</v>
      </c>
      <c r="H10" s="101">
        <f t="shared" si="5"/>
        <v>40125346.722737551</v>
      </c>
    </row>
    <row r="11" spans="1:8">
      <c r="A11" s="100">
        <v>2018</v>
      </c>
      <c r="B11" s="100">
        <v>8</v>
      </c>
      <c r="C11" s="101">
        <f>1.1*'Life Cycle Costing'!C11</f>
        <v>0</v>
      </c>
      <c r="D11" s="101">
        <f>(1/1.1)*'Life Cycle Costing'!D11</f>
        <v>34549380.796800002</v>
      </c>
      <c r="E11" s="101">
        <f>(1/1.1)*'Life Cycle Costing'!E11</f>
        <v>43643568.50522767</v>
      </c>
      <c r="F11" s="101">
        <f t="shared" si="3"/>
        <v>49059223.743796401</v>
      </c>
      <c r="G11" s="101">
        <f t="shared" si="4"/>
        <v>42245217.495326035</v>
      </c>
      <c r="H11" s="101">
        <f t="shared" si="5"/>
        <v>36477587.92976141</v>
      </c>
    </row>
    <row r="12" spans="1:8">
      <c r="A12" s="100">
        <v>2019</v>
      </c>
      <c r="B12" s="100">
        <v>9</v>
      </c>
      <c r="C12" s="101">
        <f>1.1*'Life Cycle Costing'!C12</f>
        <v>0</v>
      </c>
      <c r="D12" s="101">
        <f>(1/1.1)*'Life Cycle Costing'!D12</f>
        <v>34549380.796800002</v>
      </c>
      <c r="E12" s="101">
        <f>(1/1.1)*'Life Cycle Costing'!E12</f>
        <v>43643568.50522767</v>
      </c>
      <c r="F12" s="101">
        <f t="shared" si="3"/>
        <v>46282286.550751321</v>
      </c>
      <c r="G12" s="101">
        <f t="shared" si="4"/>
        <v>39115942.125301883</v>
      </c>
      <c r="H12" s="101">
        <f t="shared" si="5"/>
        <v>33161443.572510373</v>
      </c>
    </row>
    <row r="13" spans="1:8">
      <c r="A13" s="100">
        <v>2020</v>
      </c>
      <c r="B13" s="100">
        <v>10</v>
      </c>
      <c r="C13" s="101">
        <f>1.1*'Life Cycle Costing'!C13</f>
        <v>0</v>
      </c>
      <c r="D13" s="101">
        <f>(1/1.1)*'Life Cycle Costing'!D13</f>
        <v>34549380.796800002</v>
      </c>
      <c r="E13" s="101">
        <f>(1/1.1)*'Life Cycle Costing'!E13</f>
        <v>43643568.50522767</v>
      </c>
      <c r="F13" s="101">
        <f t="shared" si="3"/>
        <v>43662534.481840864</v>
      </c>
      <c r="G13" s="101">
        <f t="shared" si="4"/>
        <v>36218464.930835076</v>
      </c>
      <c r="H13" s="101">
        <f t="shared" si="5"/>
        <v>30146766.884100337</v>
      </c>
    </row>
    <row r="14" spans="1:8">
      <c r="A14" s="100">
        <v>2021</v>
      </c>
      <c r="B14" s="100">
        <v>11</v>
      </c>
      <c r="C14" s="101">
        <f>1.1*'Life Cycle Costing'!C14</f>
        <v>0</v>
      </c>
      <c r="D14" s="101">
        <f>(1/1.1)*'Life Cycle Costing'!D14</f>
        <v>34549380.796800002</v>
      </c>
      <c r="E14" s="101">
        <f>(1/1.1)*'Life Cycle Costing'!E14</f>
        <v>43643568.50522767</v>
      </c>
      <c r="F14" s="101">
        <f t="shared" si="3"/>
        <v>41191070.265887603</v>
      </c>
      <c r="G14" s="101">
        <f t="shared" si="4"/>
        <v>33535615.676699143</v>
      </c>
      <c r="H14" s="101">
        <f t="shared" si="5"/>
        <v>27406151.712818485</v>
      </c>
    </row>
    <row r="15" spans="1:8">
      <c r="A15" s="100">
        <v>2022</v>
      </c>
      <c r="B15" s="100">
        <v>12</v>
      </c>
      <c r="C15" s="101">
        <f>1.1*'Life Cycle Costing'!C15</f>
        <v>0</v>
      </c>
      <c r="D15" s="101">
        <f>(1/1.1)*'Life Cycle Costing'!D15</f>
        <v>34549380.796800002</v>
      </c>
      <c r="E15" s="101">
        <f>(1/1.1)*'Life Cycle Costing'!E15</f>
        <v>43643568.50522767</v>
      </c>
      <c r="F15" s="101">
        <f t="shared" si="3"/>
        <v>38859500.250837356</v>
      </c>
      <c r="G15" s="101">
        <f t="shared" si="4"/>
        <v>31051495.996943649</v>
      </c>
      <c r="H15" s="101">
        <f t="shared" si="5"/>
        <v>24914683.37528953</v>
      </c>
    </row>
    <row r="16" spans="1:8">
      <c r="A16" s="100">
        <v>2023</v>
      </c>
      <c r="B16" s="100">
        <v>13</v>
      </c>
      <c r="C16" s="101">
        <f>1.1*'Life Cycle Costing'!C16</f>
        <v>0</v>
      </c>
      <c r="D16" s="101">
        <f>(1/1.1)*'Life Cycle Costing'!D16</f>
        <v>34549380.796800002</v>
      </c>
      <c r="E16" s="101">
        <f>(1/1.1)*'Life Cycle Costing'!E16</f>
        <v>43643568.50522767</v>
      </c>
      <c r="F16" s="101">
        <f t="shared" si="3"/>
        <v>36659905.897016369</v>
      </c>
      <c r="G16" s="101">
        <f t="shared" si="4"/>
        <v>28751385.182355229</v>
      </c>
      <c r="H16" s="101">
        <f t="shared" si="5"/>
        <v>22649712.15935412</v>
      </c>
    </row>
    <row r="17" spans="1:8">
      <c r="A17" s="100">
        <v>2024</v>
      </c>
      <c r="B17" s="100">
        <v>14</v>
      </c>
      <c r="C17" s="101">
        <f>1.1*'Life Cycle Costing'!C17</f>
        <v>0</v>
      </c>
      <c r="D17" s="101">
        <f>(1/1.1)*'Life Cycle Costing'!D17</f>
        <v>34549380.796800002</v>
      </c>
      <c r="E17" s="101">
        <f>(1/1.1)*'Life Cycle Costing'!E17</f>
        <v>43643568.50522767</v>
      </c>
      <c r="F17" s="101">
        <f t="shared" si="3"/>
        <v>34584816.883977711</v>
      </c>
      <c r="G17" s="101">
        <f t="shared" si="4"/>
        <v>26621652.946625207</v>
      </c>
      <c r="H17" s="101">
        <f t="shared" si="5"/>
        <v>20590647.417594649</v>
      </c>
    </row>
    <row r="18" spans="1:8">
      <c r="A18" s="100">
        <v>2025</v>
      </c>
      <c r="B18" s="100">
        <v>15</v>
      </c>
      <c r="C18" s="101">
        <f>1.1*'Life Cycle Costing'!C18</f>
        <v>0</v>
      </c>
      <c r="D18" s="101">
        <f>(1/1.1)*'Life Cycle Costing'!D18</f>
        <v>34549380.796800002</v>
      </c>
      <c r="E18" s="101">
        <f>(1/1.1)*'Life Cycle Costing'!E18</f>
        <v>43643568.50522767</v>
      </c>
      <c r="F18" s="101">
        <f t="shared" si="3"/>
        <v>32627185.739601605</v>
      </c>
      <c r="G18" s="101">
        <f t="shared" si="4"/>
        <v>24649678.6542826</v>
      </c>
      <c r="H18" s="101">
        <f t="shared" si="5"/>
        <v>18718770.379631501</v>
      </c>
    </row>
    <row r="19" spans="1:8">
      <c r="A19" s="100">
        <v>2026</v>
      </c>
      <c r="B19" s="100">
        <v>16</v>
      </c>
      <c r="C19" s="101">
        <f>1.1*'Life Cycle Costing'!C19</f>
        <v>0</v>
      </c>
      <c r="D19" s="101">
        <f>(1/1.1)*'Life Cycle Costing'!D19</f>
        <v>34549380.796800002</v>
      </c>
      <c r="E19" s="101">
        <f>(1/1.1)*'Life Cycle Costing'!E19</f>
        <v>43643568.50522767</v>
      </c>
      <c r="F19" s="101">
        <f t="shared" si="3"/>
        <v>30780363.905284539</v>
      </c>
      <c r="G19" s="101">
        <f t="shared" si="4"/>
        <v>22823776.531743146</v>
      </c>
      <c r="H19" s="101">
        <f t="shared" si="5"/>
        <v>17017063.98148318</v>
      </c>
    </row>
    <row r="20" spans="1:8">
      <c r="A20" s="100">
        <v>2027</v>
      </c>
      <c r="B20" s="100">
        <v>17</v>
      </c>
      <c r="C20" s="101">
        <f>1.1*'Life Cycle Costing'!C20</f>
        <v>0</v>
      </c>
      <c r="D20" s="101">
        <f>(1/1.1)*'Life Cycle Costing'!D20</f>
        <v>34549380.796800002</v>
      </c>
      <c r="E20" s="101">
        <f>(1/1.1)*'Life Cycle Costing'!E20</f>
        <v>43643568.50522767</v>
      </c>
      <c r="F20" s="101">
        <f t="shared" si="3"/>
        <v>29038079.155928809</v>
      </c>
      <c r="G20" s="101">
        <f t="shared" si="4"/>
        <v>21133126.418280691</v>
      </c>
      <c r="H20" s="101">
        <f t="shared" si="5"/>
        <v>15470058.164984709</v>
      </c>
    </row>
    <row r="21" spans="1:8">
      <c r="A21" s="100">
        <v>2028</v>
      </c>
      <c r="B21" s="100">
        <v>18</v>
      </c>
      <c r="C21" s="101">
        <f>1.1*'Life Cycle Costing'!C21</f>
        <v>0</v>
      </c>
      <c r="D21" s="101">
        <f>(1/1.1)*'Life Cycle Costing'!D21</f>
        <v>34549380.796800002</v>
      </c>
      <c r="E21" s="101">
        <f>(1/1.1)*'Life Cycle Costing'!E21</f>
        <v>43643568.50522767</v>
      </c>
      <c r="F21" s="101">
        <f t="shared" si="3"/>
        <v>27394414.298046045</v>
      </c>
      <c r="G21" s="101">
        <f t="shared" si="4"/>
        <v>19567709.646556195</v>
      </c>
      <c r="H21" s="101">
        <f t="shared" si="5"/>
        <v>14063689.240895189</v>
      </c>
    </row>
    <row r="22" spans="1:8">
      <c r="A22" s="100">
        <v>2029</v>
      </c>
      <c r="B22" s="100">
        <v>19</v>
      </c>
      <c r="C22" s="101">
        <f>1.1*'Life Cycle Costing'!C22</f>
        <v>0</v>
      </c>
      <c r="D22" s="101">
        <f>(1/1.1)*'Life Cycle Costing'!D22</f>
        <v>36439910.527360007</v>
      </c>
      <c r="E22" s="101">
        <f>(1/1.1)*'Life Cycle Costing'!E22</f>
        <v>43643568.50522767</v>
      </c>
      <c r="F22" s="101">
        <f t="shared" si="3"/>
        <v>26468631.746314064</v>
      </c>
      <c r="G22" s="101">
        <f t="shared" si="4"/>
        <v>18556308.218651798</v>
      </c>
      <c r="H22" s="101">
        <f t="shared" si="5"/>
        <v>13094288.755019182</v>
      </c>
    </row>
    <row r="23" spans="1:8">
      <c r="A23" s="100">
        <v>2030</v>
      </c>
      <c r="B23" s="100">
        <v>20</v>
      </c>
      <c r="C23" s="101">
        <f>1.1*'Life Cycle Costing'!C23</f>
        <v>0</v>
      </c>
      <c r="D23" s="101">
        <f>(1/1.1)*'Life Cycle Costing'!D23</f>
        <v>36439910.527360007</v>
      </c>
      <c r="E23" s="101">
        <f>(1/1.1)*'Life Cycle Costing'!E23</f>
        <v>43643568.50522767</v>
      </c>
      <c r="F23" s="101">
        <f t="shared" si="3"/>
        <v>24970407.307843458</v>
      </c>
      <c r="G23" s="101">
        <f t="shared" si="4"/>
        <v>17181766.869122036</v>
      </c>
      <c r="H23" s="101">
        <f t="shared" si="5"/>
        <v>11903898.868199257</v>
      </c>
    </row>
    <row r="24" spans="1:8">
      <c r="A24" s="100">
        <v>2031</v>
      </c>
      <c r="B24" s="100">
        <v>21</v>
      </c>
      <c r="C24" s="101">
        <f>1.1*'Life Cycle Costing'!C24</f>
        <v>0</v>
      </c>
      <c r="D24" s="101">
        <f>(1/1.1)*'Life Cycle Costing'!D24</f>
        <v>36439910.527360007</v>
      </c>
      <c r="E24" s="101">
        <f>(1/1.1)*'Life Cycle Costing'!E24</f>
        <v>43643568.50522767</v>
      </c>
      <c r="F24" s="101">
        <f t="shared" si="3"/>
        <v>23556988.026267409</v>
      </c>
      <c r="G24" s="101">
        <f t="shared" si="4"/>
        <v>15909043.397335216</v>
      </c>
      <c r="H24" s="101">
        <f t="shared" si="5"/>
        <v>10821726.243817504</v>
      </c>
    </row>
    <row r="25" spans="1:8">
      <c r="A25" s="100">
        <v>2032</v>
      </c>
      <c r="B25" s="100">
        <v>22</v>
      </c>
      <c r="C25" s="101">
        <f>1.1*'Life Cycle Costing'!C25</f>
        <v>0</v>
      </c>
      <c r="D25" s="101">
        <f>(1/1.1)*'Life Cycle Costing'!D25</f>
        <v>36439910.527360007</v>
      </c>
      <c r="E25" s="101">
        <f>(1/1.1)*'Life Cycle Costing'!E25</f>
        <v>43643568.50522767</v>
      </c>
      <c r="F25" s="101">
        <f t="shared" si="3"/>
        <v>22223573.609686233</v>
      </c>
      <c r="G25" s="101">
        <f t="shared" si="4"/>
        <v>14730595.738273347</v>
      </c>
      <c r="H25" s="101">
        <f t="shared" si="5"/>
        <v>9837932.9489250034</v>
      </c>
    </row>
    <row r="26" spans="1:8">
      <c r="A26" s="100">
        <v>2033</v>
      </c>
      <c r="B26" s="100">
        <v>23</v>
      </c>
      <c r="C26" s="101">
        <f>1.1*'Life Cycle Costing'!C26</f>
        <v>0</v>
      </c>
      <c r="D26" s="101">
        <f>(1/1.1)*'Life Cycle Costing'!D26</f>
        <v>36439910.527360007</v>
      </c>
      <c r="E26" s="101">
        <f>(1/1.1)*'Life Cycle Costing'!E26</f>
        <v>43643568.50522767</v>
      </c>
      <c r="F26" s="101">
        <f t="shared" si="3"/>
        <v>20965635.480836067</v>
      </c>
      <c r="G26" s="101">
        <f t="shared" si="4"/>
        <v>13639440.498401247</v>
      </c>
      <c r="H26" s="101">
        <f t="shared" si="5"/>
        <v>8943575.4081136379</v>
      </c>
    </row>
    <row r="27" spans="1:8">
      <c r="A27" s="100">
        <v>2034</v>
      </c>
      <c r="B27" s="100">
        <v>24</v>
      </c>
      <c r="C27" s="101">
        <f>1.1*'Life Cycle Costing'!C27</f>
        <v>0</v>
      </c>
      <c r="D27" s="101">
        <f>(1/1.1)*'Life Cycle Costing'!D27</f>
        <v>36439910.527360007</v>
      </c>
      <c r="E27" s="101">
        <f>(1/1.1)*'Life Cycle Costing'!E27</f>
        <v>43643568.50522767</v>
      </c>
      <c r="F27" s="101">
        <f t="shared" si="3"/>
        <v>19778901.397015158</v>
      </c>
      <c r="G27" s="101">
        <f t="shared" si="4"/>
        <v>12629111.572593747</v>
      </c>
      <c r="H27" s="101">
        <f t="shared" si="5"/>
        <v>8130523.0982851274</v>
      </c>
    </row>
    <row r="28" spans="1:8">
      <c r="A28" s="100">
        <v>2035</v>
      </c>
      <c r="B28" s="100">
        <v>25</v>
      </c>
      <c r="C28" s="101">
        <f>1.1*'Life Cycle Costing'!C28</f>
        <v>0</v>
      </c>
      <c r="D28" s="101">
        <f>(1/1.1)*'Life Cycle Costing'!D28</f>
        <v>36439910.527360007</v>
      </c>
      <c r="E28" s="101">
        <f>(1/1.1)*'Life Cycle Costing'!E28</f>
        <v>43643568.50522767</v>
      </c>
      <c r="F28" s="101">
        <f t="shared" si="3"/>
        <v>18659340.940580338</v>
      </c>
      <c r="G28" s="101">
        <f t="shared" si="4"/>
        <v>11693621.826475689</v>
      </c>
      <c r="H28" s="101">
        <f t="shared" si="5"/>
        <v>7391384.6348046595</v>
      </c>
    </row>
    <row r="29" spans="1:8">
      <c r="A29" s="100">
        <v>2036</v>
      </c>
      <c r="B29" s="100">
        <v>26</v>
      </c>
      <c r="C29" s="101">
        <f>1.1*'Life Cycle Costing'!C29</f>
        <v>0</v>
      </c>
      <c r="D29" s="101">
        <f>(1/1.1)*'Life Cycle Costing'!D29</f>
        <v>36439910.527360007</v>
      </c>
      <c r="E29" s="101">
        <f>(1/1.1)*'Life Cycle Costing'!E29</f>
        <v>43643568.50522767</v>
      </c>
      <c r="F29" s="101">
        <f t="shared" si="3"/>
        <v>17603151.830736168</v>
      </c>
      <c r="G29" s="101">
        <f t="shared" si="4"/>
        <v>10827427.617107121</v>
      </c>
      <c r="H29" s="101">
        <f t="shared" si="5"/>
        <v>6719440.5770951444</v>
      </c>
    </row>
    <row r="30" spans="1:8">
      <c r="A30" s="100">
        <v>2037</v>
      </c>
      <c r="B30" s="100">
        <v>27</v>
      </c>
      <c r="C30" s="101">
        <f>1.1*'Life Cycle Costing'!C30</f>
        <v>0</v>
      </c>
      <c r="D30" s="101">
        <f>(1/1.1)*'Life Cycle Costing'!D30</f>
        <v>36439910.527360007</v>
      </c>
      <c r="E30" s="101">
        <f>(1/1.1)*'Life Cycle Costing'!E30</f>
        <v>43643568.50522767</v>
      </c>
      <c r="F30" s="101">
        <f t="shared" si="3"/>
        <v>16606747.010128457</v>
      </c>
      <c r="G30" s="101">
        <f t="shared" si="4"/>
        <v>10025395.941765852</v>
      </c>
      <c r="H30" s="101">
        <f t="shared" si="5"/>
        <v>6108582.3428137666</v>
      </c>
    </row>
    <row r="31" spans="1:8">
      <c r="A31" s="100">
        <v>2038</v>
      </c>
      <c r="B31" s="100">
        <v>28</v>
      </c>
      <c r="C31" s="101">
        <f>1.1*'Life Cycle Costing'!C31</f>
        <v>0</v>
      </c>
      <c r="D31" s="101">
        <f>(1/1.1)*'Life Cycle Costing'!D31</f>
        <v>36439910.527360007</v>
      </c>
      <c r="E31" s="101">
        <f>(1/1.1)*'Life Cycle Costing'!E31</f>
        <v>43643568.50522767</v>
      </c>
      <c r="F31" s="101">
        <f t="shared" si="3"/>
        <v>15666742.462385336</v>
      </c>
      <c r="G31" s="101">
        <f t="shared" si="4"/>
        <v>9282774.0201535672</v>
      </c>
      <c r="H31" s="101">
        <f t="shared" si="5"/>
        <v>5553256.6752852425</v>
      </c>
    </row>
    <row r="32" spans="1:8">
      <c r="A32" s="100">
        <v>2039</v>
      </c>
      <c r="B32" s="100">
        <v>29</v>
      </c>
      <c r="C32" s="101">
        <f>1.1*'Life Cycle Costing'!C32</f>
        <v>0</v>
      </c>
      <c r="D32" s="101">
        <f>(1/1.1)*'Life Cycle Costing'!D32</f>
        <v>36439910.527360007</v>
      </c>
      <c r="E32" s="101">
        <f>(1/1.1)*'Life Cycle Costing'!E32</f>
        <v>43643568.50522767</v>
      </c>
      <c r="F32" s="101">
        <f t="shared" si="3"/>
        <v>14779945.719231449</v>
      </c>
      <c r="G32" s="101">
        <f t="shared" si="4"/>
        <v>8595161.1297718212</v>
      </c>
      <c r="H32" s="101">
        <f t="shared" si="5"/>
        <v>5048415.159350221</v>
      </c>
    </row>
    <row r="33" spans="1:8">
      <c r="A33" s="100">
        <v>2040</v>
      </c>
      <c r="B33" s="100">
        <v>30</v>
      </c>
      <c r="C33" s="101">
        <f>1.1*'Life Cycle Costing'!C33</f>
        <v>0</v>
      </c>
      <c r="D33" s="101">
        <f>(1/1.1)*'Life Cycle Costing'!D33</f>
        <v>36439910.527360007</v>
      </c>
      <c r="E33" s="101">
        <f>(1/1.1)*'Life Cycle Costing'!E33</f>
        <v>43643568.50522767</v>
      </c>
      <c r="F33" s="101">
        <f t="shared" si="3"/>
        <v>13943345.018142875</v>
      </c>
      <c r="G33" s="101">
        <f t="shared" si="4"/>
        <v>7958482.5275664991</v>
      </c>
      <c r="H33" s="101">
        <f t="shared" si="5"/>
        <v>4589468.3266820181</v>
      </c>
    </row>
    <row r="34" spans="1:8">
      <c r="A34" s="100">
        <v>2041</v>
      </c>
      <c r="B34" s="100">
        <v>31</v>
      </c>
      <c r="C34" s="101">
        <f>1.1*'Life Cycle Costing'!C34</f>
        <v>0</v>
      </c>
      <c r="D34" s="101">
        <f>(1/1.1)*'Life Cycle Costing'!D34</f>
        <v>36439910.527360007</v>
      </c>
      <c r="E34" s="101">
        <f>(1/1.1)*'Life Cycle Costing'!E34</f>
        <v>43643568.50522767</v>
      </c>
      <c r="F34" s="101">
        <f t="shared" si="3"/>
        <v>13154099.073719691</v>
      </c>
      <c r="G34" s="101">
        <f t="shared" si="4"/>
        <v>7368965.3033023132</v>
      </c>
      <c r="H34" s="101">
        <f t="shared" si="5"/>
        <v>4172243.933347289</v>
      </c>
    </row>
    <row r="35" spans="1:8">
      <c r="A35" s="100">
        <v>2042</v>
      </c>
      <c r="B35" s="100">
        <v>32</v>
      </c>
      <c r="C35" s="101">
        <f>1.1*'Life Cycle Costing'!C35</f>
        <v>0</v>
      </c>
      <c r="D35" s="101">
        <f>(1/1.1)*'Life Cycle Costing'!D35</f>
        <v>36439910.527360007</v>
      </c>
      <c r="E35" s="101">
        <f>(1/1.1)*'Life Cycle Costing'!E35</f>
        <v>43643568.50522767</v>
      </c>
      <c r="F35" s="101">
        <f t="shared" si="3"/>
        <v>12409527.428037446</v>
      </c>
      <c r="G35" s="101">
        <f t="shared" si="4"/>
        <v>6823116.0215762164</v>
      </c>
      <c r="H35" s="101">
        <f t="shared" si="5"/>
        <v>3792949.0303157172</v>
      </c>
    </row>
    <row r="36" spans="1:8">
      <c r="A36" s="100">
        <v>2043</v>
      </c>
      <c r="B36" s="100">
        <v>33</v>
      </c>
      <c r="C36" s="101">
        <f>1.1*'Life Cycle Costing'!C36</f>
        <v>0</v>
      </c>
      <c r="D36" s="101">
        <f>(1/1.1)*'Life Cycle Costing'!D36</f>
        <v>36439910.527360007</v>
      </c>
      <c r="E36" s="101">
        <f>(1/1.1)*'Life Cycle Costing'!E36</f>
        <v>43643568.50522767</v>
      </c>
      <c r="F36" s="101">
        <f t="shared" si="3"/>
        <v>11707101.347205138</v>
      </c>
      <c r="G36" s="101">
        <f t="shared" si="4"/>
        <v>6317700.0199779775</v>
      </c>
      <c r="H36" s="101">
        <f t="shared" si="5"/>
        <v>3448135.4821051969</v>
      </c>
    </row>
    <row r="37" spans="1:8">
      <c r="A37" s="100">
        <v>2044</v>
      </c>
      <c r="B37" s="100">
        <v>34</v>
      </c>
      <c r="C37" s="101">
        <f>1.1*'Life Cycle Costing'!C37</f>
        <v>0</v>
      </c>
      <c r="D37" s="101">
        <f>(1/1.1)*'Life Cycle Costing'!D37</f>
        <v>39362241.704320006</v>
      </c>
      <c r="E37" s="101">
        <f>(1/1.1)*'Life Cycle Costing'!E37</f>
        <v>43643568.50522767</v>
      </c>
      <c r="F37" s="101">
        <f t="shared" si="3"/>
        <v>11447458.401084488</v>
      </c>
      <c r="G37" s="101">
        <f t="shared" si="4"/>
        <v>6063184.8161119241</v>
      </c>
      <c r="H37" s="101">
        <f t="shared" si="5"/>
        <v>3249056.0062157596</v>
      </c>
    </row>
    <row r="38" spans="1:8">
      <c r="A38" s="100">
        <v>2045</v>
      </c>
      <c r="B38" s="100">
        <v>35</v>
      </c>
      <c r="C38" s="101">
        <f>1.1*'Life Cycle Costing'!C38</f>
        <v>0</v>
      </c>
      <c r="D38" s="101">
        <f>(1/1.1)*'Life Cycle Costing'!D38</f>
        <v>39362241.704320006</v>
      </c>
      <c r="E38" s="101">
        <f>(1/1.1)*'Life Cycle Costing'!E38</f>
        <v>43643568.50522767</v>
      </c>
      <c r="F38" s="101">
        <f t="shared" si="3"/>
        <v>10799489.057626873</v>
      </c>
      <c r="G38" s="101">
        <f t="shared" si="4"/>
        <v>5614060.0149184484</v>
      </c>
      <c r="H38" s="101">
        <f t="shared" si="5"/>
        <v>2953687.2783779628</v>
      </c>
    </row>
    <row r="39" spans="1:8">
      <c r="A39" s="100">
        <v>2046</v>
      </c>
      <c r="B39" s="100">
        <v>36</v>
      </c>
      <c r="C39" s="101">
        <f>1.1*'Life Cycle Costing'!C39</f>
        <v>0</v>
      </c>
      <c r="D39" s="101">
        <f>(1/1.1)*'Life Cycle Costing'!D39</f>
        <v>39362241.704320006</v>
      </c>
      <c r="E39" s="101">
        <f>(1/1.1)*'Life Cycle Costing'!E39</f>
        <v>43643568.50522767</v>
      </c>
      <c r="F39" s="101">
        <f t="shared" si="3"/>
        <v>10188197.224176297</v>
      </c>
      <c r="G39" s="101">
        <f t="shared" si="4"/>
        <v>5198203.7175170807</v>
      </c>
      <c r="H39" s="101">
        <f t="shared" si="5"/>
        <v>2685170.2530708755</v>
      </c>
    </row>
    <row r="40" spans="1:8">
      <c r="A40" s="100">
        <v>2047</v>
      </c>
      <c r="B40" s="100">
        <v>37</v>
      </c>
      <c r="C40" s="101">
        <f>1.1*'Life Cycle Costing'!C40</f>
        <v>0</v>
      </c>
      <c r="D40" s="101">
        <f>(1/1.1)*'Life Cycle Costing'!D40</f>
        <v>39362241.704320006</v>
      </c>
      <c r="E40" s="101">
        <f>(1/1.1)*'Life Cycle Costing'!E40</f>
        <v>43643568.50522767</v>
      </c>
      <c r="F40" s="101">
        <f t="shared" si="3"/>
        <v>9611506.8152606562</v>
      </c>
      <c r="G40" s="101">
        <f t="shared" si="4"/>
        <v>4813151.5902935928</v>
      </c>
      <c r="H40" s="101">
        <f t="shared" si="5"/>
        <v>2441063.8664280684</v>
      </c>
    </row>
    <row r="41" spans="1:8">
      <c r="A41" s="100">
        <v>2048</v>
      </c>
      <c r="B41" s="100">
        <v>38</v>
      </c>
      <c r="C41" s="101">
        <f>1.1*'Life Cycle Costing'!C41</f>
        <v>0</v>
      </c>
      <c r="D41" s="101">
        <f>(1/1.1)*'Life Cycle Costing'!D41</f>
        <v>39362241.704320006</v>
      </c>
      <c r="E41" s="101">
        <f>(1/1.1)*'Life Cycle Costing'!E41</f>
        <v>43643568.50522767</v>
      </c>
      <c r="F41" s="101">
        <f t="shared" si="3"/>
        <v>9067459.2596798632</v>
      </c>
      <c r="G41" s="101">
        <f t="shared" si="4"/>
        <v>4456621.842864438</v>
      </c>
      <c r="H41" s="101">
        <f t="shared" si="5"/>
        <v>2219148.9694800614</v>
      </c>
    </row>
    <row r="42" spans="1:8">
      <c r="A42" s="100">
        <v>2049</v>
      </c>
      <c r="B42" s="100">
        <v>39</v>
      </c>
      <c r="C42" s="101">
        <f>1.1*'Life Cycle Costing'!C42</f>
        <v>0</v>
      </c>
      <c r="D42" s="101">
        <f>(1/1.1)*'Life Cycle Costing'!D42</f>
        <v>39362241.704320006</v>
      </c>
      <c r="E42" s="101">
        <f>(1/1.1)*'Life Cycle Costing'!E42</f>
        <v>43643568.50522767</v>
      </c>
      <c r="F42" s="101">
        <f t="shared" si="3"/>
        <v>8554206.8487545867</v>
      </c>
      <c r="G42" s="101">
        <f t="shared" si="4"/>
        <v>4126501.7063559606</v>
      </c>
      <c r="H42" s="101">
        <f t="shared" si="5"/>
        <v>2017408.1540727832</v>
      </c>
    </row>
    <row r="43" spans="1:8">
      <c r="A43" s="100">
        <v>2050</v>
      </c>
      <c r="B43" s="100">
        <v>40</v>
      </c>
      <c r="C43" s="101">
        <f>1.1*'Life Cycle Costing'!C43</f>
        <v>0</v>
      </c>
      <c r="D43" s="101">
        <f>(1/1.1)*'Life Cycle Costing'!D43</f>
        <v>39362241.704320006</v>
      </c>
      <c r="E43" s="101">
        <f>(1/1.1)*'Life Cycle Costing'!E43</f>
        <v>43643568.50522767</v>
      </c>
      <c r="F43" s="101">
        <f t="shared" si="3"/>
        <v>8070006.4610892339</v>
      </c>
      <c r="G43" s="101">
        <f t="shared" si="4"/>
        <v>3820834.9132925561</v>
      </c>
      <c r="H43" s="101">
        <f t="shared" si="5"/>
        <v>1834007.4127934396</v>
      </c>
    </row>
    <row r="44" spans="1:8">
      <c r="A44" s="100">
        <v>2051</v>
      </c>
      <c r="B44" s="100">
        <v>41</v>
      </c>
      <c r="C44" s="101">
        <f>1.1*'Life Cycle Costing'!C44</f>
        <v>0</v>
      </c>
      <c r="D44" s="101">
        <f>(1/1.1)*'Life Cycle Costing'!D44</f>
        <v>39362241.704320006</v>
      </c>
      <c r="E44" s="101">
        <f>(1/1.1)*'Life Cycle Costing'!E44</f>
        <v>43643568.50522767</v>
      </c>
      <c r="F44" s="101">
        <f t="shared" si="3"/>
        <v>7613213.6425370136</v>
      </c>
      <c r="G44" s="101">
        <f t="shared" si="4"/>
        <v>3537810.1049005147</v>
      </c>
      <c r="H44" s="101">
        <f t="shared" si="5"/>
        <v>1667279.466175854</v>
      </c>
    </row>
    <row r="45" spans="1:8">
      <c r="A45" s="100">
        <v>2052</v>
      </c>
      <c r="B45" s="100">
        <v>42</v>
      </c>
      <c r="C45" s="101">
        <f>1.1*'Life Cycle Costing'!C45</f>
        <v>0</v>
      </c>
      <c r="D45" s="101">
        <f>(1/1.1)*'Life Cycle Costing'!D45</f>
        <v>39362241.704320006</v>
      </c>
      <c r="E45" s="101">
        <f>(1/1.1)*'Life Cycle Costing'!E45</f>
        <v>43643568.50522767</v>
      </c>
      <c r="F45" s="101">
        <f t="shared" si="3"/>
        <v>7182277.0212613326</v>
      </c>
      <c r="G45" s="101">
        <f t="shared" si="4"/>
        <v>3275750.0971301063</v>
      </c>
      <c r="H45" s="101">
        <f t="shared" si="5"/>
        <v>1515708.6056144126</v>
      </c>
    </row>
    <row r="46" spans="1:8">
      <c r="A46" s="100">
        <v>2053</v>
      </c>
      <c r="B46" s="100">
        <v>43</v>
      </c>
      <c r="C46" s="101">
        <f>1.1*'Life Cycle Costing'!C46</f>
        <v>0</v>
      </c>
      <c r="D46" s="101">
        <f>(1/1.1)*'Life Cycle Costing'!D46</f>
        <v>39362241.704320006</v>
      </c>
      <c r="E46" s="101">
        <f>(1/1.1)*'Life Cycle Costing'!E46</f>
        <v>43643568.50522767</v>
      </c>
      <c r="F46" s="101">
        <f t="shared" si="3"/>
        <v>6775733.0389257846</v>
      </c>
      <c r="G46" s="101">
        <f t="shared" si="4"/>
        <v>3033101.9417871358</v>
      </c>
      <c r="H46" s="101">
        <f t="shared" si="5"/>
        <v>1377916.9141949203</v>
      </c>
    </row>
    <row r="47" spans="1:8">
      <c r="A47" s="100">
        <v>2054</v>
      </c>
      <c r="B47" s="100">
        <v>44</v>
      </c>
      <c r="C47" s="101">
        <f>1.1*'Life Cycle Costing'!C47</f>
        <v>0</v>
      </c>
      <c r="D47" s="101">
        <f>(1/1.1)*'Life Cycle Costing'!D47</f>
        <v>39362241.704320006</v>
      </c>
      <c r="E47" s="101">
        <f>(1/1.1)*'Life Cycle Costing'!E47</f>
        <v>43643568.50522767</v>
      </c>
      <c r="F47" s="101">
        <f t="shared" si="3"/>
        <v>6392200.980118664</v>
      </c>
      <c r="G47" s="101">
        <f t="shared" si="4"/>
        <v>2808427.7238769769</v>
      </c>
      <c r="H47" s="101">
        <f t="shared" si="5"/>
        <v>1252651.7401772002</v>
      </c>
    </row>
    <row r="48" spans="1:8">
      <c r="A48" s="100">
        <v>2055</v>
      </c>
      <c r="B48" s="100">
        <v>45</v>
      </c>
      <c r="C48" s="101">
        <f>1.1*'Life Cycle Costing'!C48</f>
        <v>0</v>
      </c>
      <c r="D48" s="101">
        <f>(1/1.1)*'Life Cycle Costing'!D48</f>
        <v>39362241.704320006</v>
      </c>
      <c r="E48" s="101">
        <f>(1/1.1)*'Life Cycle Costing'!E48</f>
        <v>43643568.50522767</v>
      </c>
      <c r="F48" s="101">
        <f t="shared" si="3"/>
        <v>6030378.2831308153</v>
      </c>
      <c r="G48" s="101">
        <f t="shared" si="4"/>
        <v>2600396.0406268304</v>
      </c>
      <c r="H48" s="101">
        <f t="shared" si="5"/>
        <v>1138774.3092520002</v>
      </c>
    </row>
    <row r="49" spans="1:8">
      <c r="A49" s="100">
        <v>2056</v>
      </c>
      <c r="B49" s="100">
        <v>46</v>
      </c>
      <c r="C49" s="101">
        <f>1.1*'Life Cycle Costing'!C49</f>
        <v>0</v>
      </c>
      <c r="D49" s="101">
        <f>(1/1.1)*'Life Cycle Costing'!D49</f>
        <v>39362241.704320006</v>
      </c>
      <c r="E49" s="101">
        <f>(1/1.1)*'Life Cycle Costing'!E49</f>
        <v>43643568.50522767</v>
      </c>
      <c r="F49" s="101">
        <f t="shared" si="3"/>
        <v>5689036.1161611462</v>
      </c>
      <c r="G49" s="101">
        <f t="shared" si="4"/>
        <v>2407774.1116915094</v>
      </c>
      <c r="H49" s="101">
        <f t="shared" si="5"/>
        <v>1035249.3720472727</v>
      </c>
    </row>
    <row r="50" spans="1:8">
      <c r="A50" s="100">
        <v>2057</v>
      </c>
      <c r="B50" s="100">
        <v>47</v>
      </c>
      <c r="C50" s="101">
        <f>1.1*'Life Cycle Costing'!C50</f>
        <v>0</v>
      </c>
      <c r="D50" s="101">
        <f>(1/1.1)*'Life Cycle Costing'!D50</f>
        <v>39362241.704320006</v>
      </c>
      <c r="E50" s="101">
        <f>(1/1.1)*'Life Cycle Costing'!E50</f>
        <v>43643568.50522767</v>
      </c>
      <c r="F50" s="101">
        <f t="shared" si="3"/>
        <v>5367015.2039256077</v>
      </c>
      <c r="G50" s="101">
        <f t="shared" si="4"/>
        <v>2229420.4737884342</v>
      </c>
      <c r="H50" s="101">
        <f t="shared" si="5"/>
        <v>941135.79277024791</v>
      </c>
    </row>
    <row r="51" spans="1:8">
      <c r="A51" s="100">
        <v>2058</v>
      </c>
      <c r="B51" s="100">
        <v>48</v>
      </c>
      <c r="C51" s="101">
        <f>1.1*'Life Cycle Costing'!C51</f>
        <v>0</v>
      </c>
      <c r="D51" s="101">
        <f>(1/1.1)*'Life Cycle Costing'!D51</f>
        <v>39362241.704320006</v>
      </c>
      <c r="E51" s="101">
        <f>(1/1.1)*'Life Cycle Costing'!E51</f>
        <v>43643568.50522767</v>
      </c>
      <c r="F51" s="101">
        <f t="shared" si="3"/>
        <v>5063221.8904958572</v>
      </c>
      <c r="G51" s="101">
        <f t="shared" si="4"/>
        <v>2064278.2164707729</v>
      </c>
      <c r="H51" s="101">
        <f t="shared" si="5"/>
        <v>855577.99342749815</v>
      </c>
    </row>
    <row r="52" spans="1:8">
      <c r="A52" s="100">
        <v>2059</v>
      </c>
      <c r="B52" s="100">
        <v>49</v>
      </c>
      <c r="C52" s="101">
        <f>1.1*'Life Cycle Costing'!C52</f>
        <v>0</v>
      </c>
      <c r="D52" s="101">
        <f>(1/1.1)*'Life Cycle Costing'!D52</f>
        <v>44175102.611840002</v>
      </c>
      <c r="E52" s="101">
        <f>(1/1.1)*'Life Cycle Costing'!E52</f>
        <v>43643568.50522767</v>
      </c>
      <c r="F52" s="101">
        <f t="shared" si="3"/>
        <v>5053583.6993761947</v>
      </c>
      <c r="G52" s="101">
        <f t="shared" si="4"/>
        <v>2022194.1149609047</v>
      </c>
      <c r="H52" s="101">
        <f t="shared" si="5"/>
        <v>822896.63852917426</v>
      </c>
    </row>
    <row r="53" spans="1:8">
      <c r="A53" s="100">
        <v>2060</v>
      </c>
      <c r="B53" s="100">
        <v>50</v>
      </c>
      <c r="C53" s="101">
        <f>1.1*'Life Cycle Costing'!C53</f>
        <v>0</v>
      </c>
      <c r="D53" s="101">
        <f>(1/1.1)*'Life Cycle Costing'!D53</f>
        <v>44175102.611840002</v>
      </c>
      <c r="E53" s="101">
        <f>(1/1.1)*'Life Cycle Costing'!E53</f>
        <v>43643568.50522767</v>
      </c>
      <c r="F53" s="101">
        <f t="shared" si="3"/>
        <v>4767531.7918643346</v>
      </c>
      <c r="G53" s="101">
        <f t="shared" si="4"/>
        <v>1872401.9582971337</v>
      </c>
      <c r="H53" s="101">
        <f t="shared" si="5"/>
        <v>748087.85320834012</v>
      </c>
    </row>
    <row r="54" spans="1:8">
      <c r="A54" s="100">
        <v>2061</v>
      </c>
      <c r="B54" s="100">
        <v>51</v>
      </c>
      <c r="C54" s="101">
        <f>1.1*'Life Cycle Costing'!C54</f>
        <v>0</v>
      </c>
      <c r="D54" s="101">
        <f>(1/1.1)*'Life Cycle Costing'!D54</f>
        <v>44175102.611840002</v>
      </c>
      <c r="E54" s="101">
        <f>(1/1.1)*'Life Cycle Costing'!E54</f>
        <v>43643568.50522767</v>
      </c>
      <c r="F54" s="101">
        <f t="shared" si="3"/>
        <v>4497671.5017588055</v>
      </c>
      <c r="G54" s="101">
        <f t="shared" si="4"/>
        <v>1733705.5169417902</v>
      </c>
      <c r="H54" s="101">
        <f t="shared" si="5"/>
        <v>680079.8665530365</v>
      </c>
    </row>
    <row r="55" spans="1:8">
      <c r="A55" s="100">
        <v>2062</v>
      </c>
      <c r="B55" s="100">
        <v>52</v>
      </c>
      <c r="C55" s="101">
        <f>1.1*'Life Cycle Costing'!C55</f>
        <v>0</v>
      </c>
      <c r="D55" s="101">
        <f>(1/1.1)*'Life Cycle Costing'!D55</f>
        <v>44175102.611840002</v>
      </c>
      <c r="E55" s="101">
        <f>(1/1.1)*'Life Cycle Costing'!E55</f>
        <v>43643568.50522767</v>
      </c>
      <c r="F55" s="101">
        <f t="shared" si="3"/>
        <v>4243086.3224139679</v>
      </c>
      <c r="G55" s="101">
        <f t="shared" si="4"/>
        <v>1605282.8860572134</v>
      </c>
      <c r="H55" s="101">
        <f t="shared" si="5"/>
        <v>618254.42413912399</v>
      </c>
    </row>
    <row r="56" spans="1:8">
      <c r="A56" s="100">
        <v>2063</v>
      </c>
      <c r="B56" s="100">
        <v>53</v>
      </c>
      <c r="C56" s="101">
        <f>1.1*'Life Cycle Costing'!C56</f>
        <v>0</v>
      </c>
      <c r="D56" s="101">
        <f>(1/1.1)*'Life Cycle Costing'!D56</f>
        <v>44175102.611840002</v>
      </c>
      <c r="E56" s="101">
        <f>(1/1.1)*'Life Cycle Costing'!E56</f>
        <v>43643568.50522767</v>
      </c>
      <c r="F56" s="101">
        <f t="shared" si="3"/>
        <v>4002911.6249188366</v>
      </c>
      <c r="G56" s="101">
        <f t="shared" si="4"/>
        <v>1486373.042645568</v>
      </c>
      <c r="H56" s="101">
        <f t="shared" si="5"/>
        <v>562049.47649011272</v>
      </c>
    </row>
    <row r="57" spans="1:8">
      <c r="A57" s="100">
        <v>2064</v>
      </c>
      <c r="B57" s="100">
        <v>54</v>
      </c>
      <c r="C57" s="101">
        <f>1.1*'Life Cycle Costing'!C57</f>
        <v>0</v>
      </c>
      <c r="D57" s="101">
        <f>(1/1.1)*'Life Cycle Costing'!D57</f>
        <v>44175102.611840002</v>
      </c>
      <c r="E57" s="101">
        <f>(1/1.1)*'Life Cycle Costing'!E57</f>
        <v>43643568.50522767</v>
      </c>
      <c r="F57" s="101">
        <f t="shared" si="3"/>
        <v>3776331.7216215441</v>
      </c>
      <c r="G57" s="101">
        <f t="shared" si="4"/>
        <v>1376271.335782933</v>
      </c>
      <c r="H57" s="101">
        <f t="shared" si="5"/>
        <v>510954.06953646604</v>
      </c>
    </row>
    <row r="58" spans="1:8">
      <c r="A58" s="100">
        <v>2065</v>
      </c>
      <c r="B58" s="100">
        <v>55</v>
      </c>
      <c r="C58" s="101">
        <f>1.1*'Life Cycle Costing'!C58</f>
        <v>0</v>
      </c>
      <c r="D58" s="101">
        <f>(1/1.1)*'Life Cycle Costing'!D58</f>
        <v>44175102.611840002</v>
      </c>
      <c r="E58" s="101">
        <f>(1/1.1)*'Life Cycle Costing'!E58</f>
        <v>43643568.50522767</v>
      </c>
      <c r="F58" s="101">
        <f t="shared" si="3"/>
        <v>3562577.0958693805</v>
      </c>
      <c r="G58" s="101">
        <f t="shared" si="4"/>
        <v>1274325.3109101232</v>
      </c>
      <c r="H58" s="101">
        <f t="shared" si="5"/>
        <v>464503.69957860542</v>
      </c>
    </row>
    <row r="59" spans="1:8">
      <c r="A59" s="100">
        <v>2066</v>
      </c>
      <c r="B59" s="100">
        <v>56</v>
      </c>
      <c r="C59" s="101">
        <f>1.1*'Life Cycle Costing'!C59</f>
        <v>0</v>
      </c>
      <c r="D59" s="101">
        <f>(1/1.1)*'Life Cycle Costing'!D59</f>
        <v>44175102.611840002</v>
      </c>
      <c r="E59" s="101">
        <f>(1/1.1)*'Life Cycle Costing'!E59</f>
        <v>43643568.50522767</v>
      </c>
      <c r="F59" s="101">
        <f t="shared" si="3"/>
        <v>3360921.7885560202</v>
      </c>
      <c r="G59" s="101">
        <f t="shared" si="4"/>
        <v>1179930.8434352991</v>
      </c>
      <c r="H59" s="101">
        <f t="shared" si="5"/>
        <v>422276.09052600502</v>
      </c>
    </row>
    <row r="60" spans="1:8">
      <c r="A60" s="100">
        <v>2067</v>
      </c>
      <c r="B60" s="100">
        <v>57</v>
      </c>
      <c r="C60" s="101">
        <f>1.1*'Life Cycle Costing'!C60</f>
        <v>0</v>
      </c>
      <c r="D60" s="101">
        <f>(1/1.1)*'Life Cycle Costing'!D60</f>
        <v>44175102.611840002</v>
      </c>
      <c r="E60" s="101">
        <f>(1/1.1)*'Life Cycle Costing'!E60</f>
        <v>43643568.50522767</v>
      </c>
      <c r="F60" s="101">
        <f t="shared" si="3"/>
        <v>3170680.932600019</v>
      </c>
      <c r="G60" s="101">
        <f t="shared" si="4"/>
        <v>1092528.5587363881</v>
      </c>
      <c r="H60" s="101">
        <f t="shared" si="5"/>
        <v>383887.35502364079</v>
      </c>
    </row>
    <row r="61" spans="1:8">
      <c r="A61" s="100">
        <v>2068</v>
      </c>
      <c r="B61" s="100">
        <v>58</v>
      </c>
      <c r="C61" s="101">
        <f>1.1*'Life Cycle Costing'!C61</f>
        <v>0</v>
      </c>
      <c r="D61" s="101">
        <f>(1/1.1)*'Life Cycle Costing'!D61</f>
        <v>44175102.611840002</v>
      </c>
      <c r="E61" s="101">
        <f>(1/1.1)*'Life Cycle Costing'!E61</f>
        <v>43643568.50522767</v>
      </c>
      <c r="F61" s="101">
        <f t="shared" si="3"/>
        <v>2991208.4269811502</v>
      </c>
      <c r="G61" s="101">
        <f t="shared" si="4"/>
        <v>1011600.5173485074</v>
      </c>
      <c r="H61" s="101">
        <f t="shared" si="5"/>
        <v>348988.50456694618</v>
      </c>
    </row>
    <row r="62" spans="1:8">
      <c r="A62" s="100">
        <v>2069</v>
      </c>
      <c r="B62" s="100">
        <v>59</v>
      </c>
      <c r="C62" s="101">
        <f>1.1*'Life Cycle Costing'!C62</f>
        <v>0</v>
      </c>
      <c r="D62" s="101">
        <f>(1/1.1)*'Life Cycle Costing'!D62</f>
        <v>44175102.611840002</v>
      </c>
      <c r="E62" s="101">
        <f>(1/1.1)*'Life Cycle Costing'!E62</f>
        <v>43643568.50522767</v>
      </c>
      <c r="F62" s="101">
        <f t="shared" si="3"/>
        <v>2821894.7424350465</v>
      </c>
      <c r="G62" s="101">
        <f t="shared" si="4"/>
        <v>936667.14569306246</v>
      </c>
      <c r="H62" s="101">
        <f t="shared" si="5"/>
        <v>317262.27687904192</v>
      </c>
    </row>
    <row r="63" spans="1:8">
      <c r="A63" s="100">
        <v>2070</v>
      </c>
      <c r="B63" s="100">
        <v>60</v>
      </c>
      <c r="C63" s="101">
        <f>1.1*'Life Cycle Costing'!C63</f>
        <v>0</v>
      </c>
      <c r="D63" s="101">
        <f>(1/1.1)*'Life Cycle Costing'!D63</f>
        <v>44175102.611840002</v>
      </c>
      <c r="E63" s="101">
        <f>(1/1.1)*'Life Cycle Costing'!E63</f>
        <v>43643568.50522767</v>
      </c>
      <c r="F63" s="101">
        <f t="shared" si="3"/>
        <v>2662164.8513538176</v>
      </c>
      <c r="G63" s="101">
        <f t="shared" si="4"/>
        <v>867284.39416024298</v>
      </c>
      <c r="H63" s="101">
        <f t="shared" si="5"/>
        <v>288420.25170821999</v>
      </c>
    </row>
    <row r="64" spans="1:8">
      <c r="A64" s="100">
        <v>2071</v>
      </c>
      <c r="B64" s="100">
        <v>61</v>
      </c>
      <c r="C64" s="101">
        <f>1.1*'Life Cycle Costing'!C64</f>
        <v>0</v>
      </c>
      <c r="D64" s="101">
        <f>(1/1.1)*'Life Cycle Costing'!D64</f>
        <v>44175102.611840002</v>
      </c>
      <c r="E64" s="101">
        <f>(1/1.1)*'Life Cycle Costing'!E64</f>
        <v>43643568.50522767</v>
      </c>
      <c r="F64" s="101">
        <f t="shared" si="3"/>
        <v>2511476.2748620915</v>
      </c>
      <c r="G64" s="101">
        <f t="shared" si="4"/>
        <v>803041.10570392862</v>
      </c>
      <c r="H64" s="101">
        <f t="shared" si="5"/>
        <v>262200.22882565449</v>
      </c>
    </row>
    <row r="65" spans="1:8">
      <c r="A65" s="100">
        <v>2072</v>
      </c>
      <c r="B65" s="100">
        <v>62</v>
      </c>
      <c r="C65" s="101">
        <f>1.1*'Life Cycle Costing'!C65</f>
        <v>0</v>
      </c>
      <c r="D65" s="101">
        <f>(1/1.1)*'Life Cycle Costing'!D65</f>
        <v>44175102.611840002</v>
      </c>
      <c r="E65" s="101">
        <f>(1/1.1)*'Life Cycle Costing'!E65</f>
        <v>43643568.50522767</v>
      </c>
      <c r="F65" s="101">
        <f t="shared" si="3"/>
        <v>2369317.2404359351</v>
      </c>
      <c r="G65" s="101">
        <f t="shared" si="4"/>
        <v>743556.57935548935</v>
      </c>
      <c r="H65" s="101">
        <f t="shared" si="5"/>
        <v>238363.84438695858</v>
      </c>
    </row>
    <row r="66" spans="1:8">
      <c r="A66" s="100">
        <v>2073</v>
      </c>
      <c r="B66" s="100">
        <v>63</v>
      </c>
      <c r="C66" s="101">
        <f>1.1*'Life Cycle Costing'!C66</f>
        <v>0</v>
      </c>
      <c r="D66" s="101">
        <f>(1/1.1)*'Life Cycle Costing'!D66</f>
        <v>44175102.611840002</v>
      </c>
      <c r="E66" s="101">
        <f>(1/1.1)*'Life Cycle Costing'!E66</f>
        <v>43643568.50522767</v>
      </c>
      <c r="F66" s="101">
        <f t="shared" si="3"/>
        <v>2235204.9438074855</v>
      </c>
      <c r="G66" s="101">
        <f t="shared" si="4"/>
        <v>688478.31421804556</v>
      </c>
      <c r="H66" s="101">
        <f t="shared" si="5"/>
        <v>216694.40398814419</v>
      </c>
    </row>
    <row r="67" spans="1:8" ht="15.75" thickBot="1">
      <c r="A67" s="102"/>
      <c r="B67" s="102"/>
      <c r="C67" s="103"/>
      <c r="D67" s="103"/>
      <c r="E67" s="103"/>
      <c r="F67" s="104">
        <f>SUM(F3:F66)</f>
        <v>8445113461.7111702</v>
      </c>
      <c r="G67" s="104">
        <f t="shared" ref="G67:H67" si="6">SUM(G3:G66)</f>
        <v>8142696549.1526232</v>
      </c>
      <c r="H67" s="104">
        <f t="shared" si="6"/>
        <v>7955572683.4524097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7" sqref="F7:H7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3.42578125" style="9" bestFit="1" customWidth="1"/>
    <col min="4" max="4" width="24" style="9" bestFit="1" customWidth="1"/>
    <col min="5" max="5" width="20.42578125" style="9" bestFit="1" customWidth="1"/>
    <col min="6" max="8" width="23.425781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5" t="s">
        <v>117</v>
      </c>
      <c r="B1" s="116"/>
      <c r="C1" s="116"/>
      <c r="D1" s="116"/>
      <c r="E1" s="116"/>
      <c r="F1" s="116"/>
      <c r="G1" s="116"/>
      <c r="H1" s="117"/>
    </row>
    <row r="2" spans="1:8">
      <c r="A2" s="46" t="s">
        <v>65</v>
      </c>
      <c r="B2" s="47" t="s">
        <v>66</v>
      </c>
      <c r="C2" s="47" t="s">
        <v>67</v>
      </c>
      <c r="D2" s="47" t="s">
        <v>70</v>
      </c>
      <c r="E2" s="47" t="s">
        <v>69</v>
      </c>
      <c r="F2" s="107" t="s">
        <v>127</v>
      </c>
      <c r="G2" s="107" t="s">
        <v>128</v>
      </c>
      <c r="H2" s="108" t="s">
        <v>129</v>
      </c>
    </row>
    <row r="3" spans="1:8">
      <c r="A3" s="29">
        <v>2010</v>
      </c>
      <c r="B3" s="30">
        <v>0</v>
      </c>
      <c r="C3" s="31">
        <f>SUM('Capital Costs'!B2:B9)/4</f>
        <v>2025405194.4201806</v>
      </c>
      <c r="D3" s="31"/>
      <c r="E3" s="31"/>
      <c r="F3" s="31">
        <f>C3</f>
        <v>2025405194.4201806</v>
      </c>
      <c r="G3" s="31">
        <f>C3</f>
        <v>2025405194.4201806</v>
      </c>
      <c r="H3" s="17">
        <f>C3</f>
        <v>2025405194.4201806</v>
      </c>
    </row>
    <row r="4" spans="1:8">
      <c r="A4" s="29">
        <v>2011</v>
      </c>
      <c r="B4" s="30">
        <v>1</v>
      </c>
      <c r="C4" s="31">
        <f>C3</f>
        <v>2025405194.4201806</v>
      </c>
      <c r="D4" s="31"/>
      <c r="E4" s="31"/>
      <c r="F4" s="31">
        <f t="shared" ref="F4:F6" si="0">C4</f>
        <v>2025405194.4201806</v>
      </c>
      <c r="G4" s="31">
        <f t="shared" ref="G4:G6" si="1">C4</f>
        <v>2025405194.4201806</v>
      </c>
      <c r="H4" s="17">
        <f t="shared" ref="H4:H6" si="2">C4</f>
        <v>2025405194.4201806</v>
      </c>
    </row>
    <row r="5" spans="1:8">
      <c r="A5" s="29">
        <v>2012</v>
      </c>
      <c r="B5" s="30">
        <v>2</v>
      </c>
      <c r="C5" s="31">
        <f t="shared" ref="C5:C6" si="3">C4</f>
        <v>2025405194.4201806</v>
      </c>
      <c r="D5" s="31"/>
      <c r="E5" s="31"/>
      <c r="F5" s="31">
        <f t="shared" si="0"/>
        <v>2025405194.4201806</v>
      </c>
      <c r="G5" s="31">
        <f t="shared" si="1"/>
        <v>2025405194.4201806</v>
      </c>
      <c r="H5" s="17">
        <f t="shared" si="2"/>
        <v>2025405194.4201806</v>
      </c>
    </row>
    <row r="6" spans="1:8">
      <c r="A6" s="32">
        <v>2013</v>
      </c>
      <c r="B6" s="33">
        <v>3</v>
      </c>
      <c r="C6" s="31">
        <f t="shared" si="3"/>
        <v>2025405194.4201806</v>
      </c>
      <c r="D6" s="34"/>
      <c r="E6" s="34"/>
      <c r="F6" s="34">
        <f t="shared" si="0"/>
        <v>2025405194.4201806</v>
      </c>
      <c r="G6" s="34">
        <f t="shared" si="1"/>
        <v>2025405194.4201806</v>
      </c>
      <c r="H6" s="35">
        <f t="shared" si="2"/>
        <v>2025405194.4201806</v>
      </c>
    </row>
    <row r="7" spans="1:8">
      <c r="A7" s="36">
        <v>2014</v>
      </c>
      <c r="B7" s="37">
        <v>4</v>
      </c>
      <c r="C7" s="38">
        <v>0</v>
      </c>
      <c r="D7" s="38">
        <f>'Pumping Costs'!$B$15+'Pumping Costs'!$B$31</f>
        <v>38004318.876480006</v>
      </c>
      <c r="E7" s="38">
        <f>'Maintenance Costs'!$C$5</f>
        <v>48007925.355750442</v>
      </c>
      <c r="F7" s="31">
        <f>($D7+$E7+$C7)/(1.06)^$B7</f>
        <v>68129753.617230713</v>
      </c>
      <c r="G7" s="31">
        <f>($D7+$E7+$C7)/(1.08)^$B7</f>
        <v>63221567.216708936</v>
      </c>
      <c r="H7" s="17">
        <f>($D7+$E7+$C7)/(1.1)^$B7</f>
        <v>58747520.136760078</v>
      </c>
    </row>
    <row r="8" spans="1:8">
      <c r="A8" s="29">
        <v>2015</v>
      </c>
      <c r="B8" s="30">
        <v>5</v>
      </c>
      <c r="C8" s="31">
        <v>0</v>
      </c>
      <c r="D8" s="31">
        <f>'Pumping Costs'!$B$15+'Pumping Costs'!$B$31</f>
        <v>38004318.876480006</v>
      </c>
      <c r="E8" s="31">
        <f>'Maintenance Costs'!$C$5</f>
        <v>48007925.355750442</v>
      </c>
      <c r="F8" s="31">
        <f t="shared" ref="F8:F66" si="4">($D8+$E8+$C8)/(1.06)^$B8</f>
        <v>64273352.469085567</v>
      </c>
      <c r="G8" s="31">
        <f t="shared" ref="G8:G66" si="5">($D8+$E8+$C8)/(1.08)^$B8</f>
        <v>58538488.163619384</v>
      </c>
      <c r="H8" s="17">
        <f t="shared" ref="H8:H66" si="6">($D8+$E8+$C8)/(1.1)^$B8</f>
        <v>53406836.487963706</v>
      </c>
    </row>
    <row r="9" spans="1:8">
      <c r="A9" s="29">
        <v>2016</v>
      </c>
      <c r="B9" s="30">
        <v>6</v>
      </c>
      <c r="C9" s="31">
        <v>0</v>
      </c>
      <c r="D9" s="31">
        <f>'Pumping Costs'!$B$15+'Pumping Costs'!$B$31</f>
        <v>38004318.876480006</v>
      </c>
      <c r="E9" s="31">
        <f>'Maintenance Costs'!$C$5</f>
        <v>48007925.355750442</v>
      </c>
      <c r="F9" s="31">
        <f t="shared" si="4"/>
        <v>60635238.178382613</v>
      </c>
      <c r="G9" s="31">
        <f t="shared" si="5"/>
        <v>54202303.855203129</v>
      </c>
      <c r="H9" s="17">
        <f t="shared" si="6"/>
        <v>48551669.534512453</v>
      </c>
    </row>
    <row r="10" spans="1:8">
      <c r="A10" s="29">
        <v>2017</v>
      </c>
      <c r="B10" s="30">
        <v>7</v>
      </c>
      <c r="C10" s="31">
        <v>0</v>
      </c>
      <c r="D10" s="31">
        <f>'Pumping Costs'!$B$15+'Pumping Costs'!$B$31</f>
        <v>38004318.876480006</v>
      </c>
      <c r="E10" s="31">
        <f>'Maintenance Costs'!$C$5</f>
        <v>48007925.355750442</v>
      </c>
      <c r="F10" s="31">
        <f t="shared" si="4"/>
        <v>57203054.885266609</v>
      </c>
      <c r="G10" s="31">
        <f t="shared" si="5"/>
        <v>50187318.384447336</v>
      </c>
      <c r="H10" s="17">
        <f t="shared" si="6"/>
        <v>44137881.395011313</v>
      </c>
    </row>
    <row r="11" spans="1:8">
      <c r="A11" s="29">
        <v>2018</v>
      </c>
      <c r="B11" s="30">
        <v>8</v>
      </c>
      <c r="C11" s="31">
        <v>0</v>
      </c>
      <c r="D11" s="31">
        <f>'Pumping Costs'!$B$15+'Pumping Costs'!$B$31</f>
        <v>38004318.876480006</v>
      </c>
      <c r="E11" s="31">
        <f>'Maintenance Costs'!$C$5</f>
        <v>48007925.355750442</v>
      </c>
      <c r="F11" s="31">
        <f t="shared" si="4"/>
        <v>53965146.11817605</v>
      </c>
      <c r="G11" s="31">
        <f t="shared" si="5"/>
        <v>46469739.244858645</v>
      </c>
      <c r="H11" s="17">
        <f t="shared" si="6"/>
        <v>40125346.722737558</v>
      </c>
    </row>
    <row r="12" spans="1:8">
      <c r="A12" s="29">
        <v>2019</v>
      </c>
      <c r="B12" s="30">
        <v>9</v>
      </c>
      <c r="C12" s="31">
        <v>0</v>
      </c>
      <c r="D12" s="31">
        <f>'Pumping Costs'!$B$15+'Pumping Costs'!$B$31</f>
        <v>38004318.876480006</v>
      </c>
      <c r="E12" s="31">
        <f>'Maintenance Costs'!$C$5</f>
        <v>48007925.355750442</v>
      </c>
      <c r="F12" s="31">
        <f t="shared" si="4"/>
        <v>50910515.205826461</v>
      </c>
      <c r="G12" s="31">
        <f t="shared" si="5"/>
        <v>43027536.337832078</v>
      </c>
      <c r="H12" s="17">
        <f t="shared" si="6"/>
        <v>36477587.929761417</v>
      </c>
    </row>
    <row r="13" spans="1:8">
      <c r="A13" s="29">
        <v>2020</v>
      </c>
      <c r="B13" s="30">
        <v>10</v>
      </c>
      <c r="C13" s="31">
        <v>0</v>
      </c>
      <c r="D13" s="31">
        <f>'Pumping Costs'!$B$15+'Pumping Costs'!$B$31</f>
        <v>38004318.876480006</v>
      </c>
      <c r="E13" s="31">
        <f>'Maintenance Costs'!$C$5</f>
        <v>48007925.355750442</v>
      </c>
      <c r="F13" s="31">
        <f t="shared" si="4"/>
        <v>48028787.930024959</v>
      </c>
      <c r="G13" s="31">
        <f t="shared" si="5"/>
        <v>39840311.42391859</v>
      </c>
      <c r="H13" s="17">
        <f t="shared" si="6"/>
        <v>33161443.572510377</v>
      </c>
    </row>
    <row r="14" spans="1:8">
      <c r="A14" s="29">
        <v>2021</v>
      </c>
      <c r="B14" s="30">
        <v>11</v>
      </c>
      <c r="C14" s="31">
        <v>0</v>
      </c>
      <c r="D14" s="31">
        <f>'Pumping Costs'!$B$15+'Pumping Costs'!$B$31</f>
        <v>38004318.876480006</v>
      </c>
      <c r="E14" s="31">
        <f>'Maintenance Costs'!$C$5</f>
        <v>48007925.355750442</v>
      </c>
      <c r="F14" s="31">
        <f t="shared" si="4"/>
        <v>45310177.292476371</v>
      </c>
      <c r="G14" s="31">
        <f t="shared" si="5"/>
        <v>36889177.244369067</v>
      </c>
      <c r="H14" s="17">
        <f t="shared" si="6"/>
        <v>30146766.884100337</v>
      </c>
    </row>
    <row r="15" spans="1:8">
      <c r="A15" s="29">
        <v>2022</v>
      </c>
      <c r="B15" s="30">
        <v>12</v>
      </c>
      <c r="C15" s="31">
        <v>0</v>
      </c>
      <c r="D15" s="31">
        <f>'Pumping Costs'!$B$15+'Pumping Costs'!$B$31</f>
        <v>38004318.876480006</v>
      </c>
      <c r="E15" s="31">
        <f>'Maintenance Costs'!$C$5</f>
        <v>48007925.355750442</v>
      </c>
      <c r="F15" s="31">
        <f t="shared" si="4"/>
        <v>42745450.275921099</v>
      </c>
      <c r="G15" s="31">
        <f t="shared" si="5"/>
        <v>34156645.596638016</v>
      </c>
      <c r="H15" s="17">
        <f t="shared" si="6"/>
        <v>27406151.712818488</v>
      </c>
    </row>
    <row r="16" spans="1:8">
      <c r="A16" s="29">
        <v>2023</v>
      </c>
      <c r="B16" s="30">
        <v>13</v>
      </c>
      <c r="C16" s="31">
        <v>0</v>
      </c>
      <c r="D16" s="31">
        <f>'Pumping Costs'!$B$15+'Pumping Costs'!$B$31</f>
        <v>38004318.876480006</v>
      </c>
      <c r="E16" s="31">
        <f>'Maintenance Costs'!$C$5</f>
        <v>48007925.355750442</v>
      </c>
      <c r="F16" s="31">
        <f t="shared" si="4"/>
        <v>40325896.486718014</v>
      </c>
      <c r="G16" s="31">
        <f t="shared" si="5"/>
        <v>31626523.70059076</v>
      </c>
      <c r="H16" s="17">
        <f t="shared" si="6"/>
        <v>24914683.375289533</v>
      </c>
    </row>
    <row r="17" spans="1:8">
      <c r="A17" s="29">
        <v>2024</v>
      </c>
      <c r="B17" s="30">
        <v>14</v>
      </c>
      <c r="C17" s="31">
        <v>0</v>
      </c>
      <c r="D17" s="31">
        <f>'Pumping Costs'!$B$15+'Pumping Costs'!$B$31</f>
        <v>38004318.876480006</v>
      </c>
      <c r="E17" s="31">
        <f>'Maintenance Costs'!$C$5</f>
        <v>48007925.355750442</v>
      </c>
      <c r="F17" s="31">
        <f t="shared" si="4"/>
        <v>38043298.572375491</v>
      </c>
      <c r="G17" s="31">
        <f t="shared" si="5"/>
        <v>29283818.241287734</v>
      </c>
      <c r="H17" s="17">
        <f t="shared" si="6"/>
        <v>22649712.159354117</v>
      </c>
    </row>
    <row r="18" spans="1:8">
      <c r="A18" s="29">
        <v>2025</v>
      </c>
      <c r="B18" s="30">
        <v>15</v>
      </c>
      <c r="C18" s="31">
        <v>0</v>
      </c>
      <c r="D18" s="31">
        <f>'Pumping Costs'!$B$15+'Pumping Costs'!$B$31</f>
        <v>38004318.876480006</v>
      </c>
      <c r="E18" s="31">
        <f>'Maintenance Costs'!$C$5</f>
        <v>48007925.355750442</v>
      </c>
      <c r="F18" s="31">
        <f t="shared" si="4"/>
        <v>35889904.313561767</v>
      </c>
      <c r="G18" s="31">
        <f t="shared" si="5"/>
        <v>27114646.519710865</v>
      </c>
      <c r="H18" s="17">
        <f t="shared" si="6"/>
        <v>20590647.417594653</v>
      </c>
    </row>
    <row r="19" spans="1:8">
      <c r="A19" s="29">
        <v>2026</v>
      </c>
      <c r="B19" s="30">
        <v>16</v>
      </c>
      <c r="C19" s="31">
        <v>0</v>
      </c>
      <c r="D19" s="31">
        <f>'Pumping Costs'!$B$15+'Pumping Costs'!$B$31</f>
        <v>38004318.876480006</v>
      </c>
      <c r="E19" s="31">
        <f>'Maintenance Costs'!$C$5</f>
        <v>48007925.355750442</v>
      </c>
      <c r="F19" s="31">
        <f t="shared" si="4"/>
        <v>33858400.295813002</v>
      </c>
      <c r="G19" s="31">
        <f t="shared" si="5"/>
        <v>25106154.184917469</v>
      </c>
      <c r="H19" s="17">
        <f t="shared" si="6"/>
        <v>18718770.379631501</v>
      </c>
    </row>
    <row r="20" spans="1:8">
      <c r="A20" s="29">
        <v>2027</v>
      </c>
      <c r="B20" s="30">
        <v>17</v>
      </c>
      <c r="C20" s="31">
        <v>0</v>
      </c>
      <c r="D20" s="31">
        <f>'Pumping Costs'!$B$15+'Pumping Costs'!$B$31</f>
        <v>38004318.876480006</v>
      </c>
      <c r="E20" s="31">
        <f>'Maintenance Costs'!$C$5</f>
        <v>48007925.355750442</v>
      </c>
      <c r="F20" s="31">
        <f t="shared" si="4"/>
        <v>31941887.071521696</v>
      </c>
      <c r="G20" s="31">
        <f t="shared" si="5"/>
        <v>23246439.060108766</v>
      </c>
      <c r="H20" s="17">
        <f t="shared" si="6"/>
        <v>17017063.981483184</v>
      </c>
    </row>
    <row r="21" spans="1:8">
      <c r="A21" s="32">
        <v>2028</v>
      </c>
      <c r="B21" s="33">
        <v>18</v>
      </c>
      <c r="C21" s="34">
        <v>0</v>
      </c>
      <c r="D21" s="34">
        <f>'Pumping Costs'!$B$15+'Pumping Costs'!$B$31</f>
        <v>38004318.876480006</v>
      </c>
      <c r="E21" s="34">
        <f>'Maintenance Costs'!$C$5</f>
        <v>48007925.355750442</v>
      </c>
      <c r="F21" s="31">
        <f t="shared" si="4"/>
        <v>30133855.727850657</v>
      </c>
      <c r="G21" s="31">
        <f t="shared" si="5"/>
        <v>21524480.611211818</v>
      </c>
      <c r="H21" s="17">
        <f t="shared" si="6"/>
        <v>15470058.164984711</v>
      </c>
    </row>
    <row r="22" spans="1:8">
      <c r="A22" s="29">
        <v>2029</v>
      </c>
      <c r="B22" s="30">
        <v>19</v>
      </c>
      <c r="C22" s="31">
        <v>0</v>
      </c>
      <c r="D22" s="31">
        <f>'Pumping Costs'!$D$15+'Pumping Costs'!$D$31</f>
        <v>40083901.580096006</v>
      </c>
      <c r="E22" s="31">
        <f>'Maintenance Costs'!$C$5</f>
        <v>48007925.355750442</v>
      </c>
      <c r="F22" s="31">
        <f t="shared" si="4"/>
        <v>29115494.920945473</v>
      </c>
      <c r="G22" s="31">
        <f t="shared" si="5"/>
        <v>20411939.040516976</v>
      </c>
      <c r="H22" s="17">
        <f t="shared" si="6"/>
        <v>14403717.6305211</v>
      </c>
    </row>
    <row r="23" spans="1:8">
      <c r="A23" s="29">
        <v>2030</v>
      </c>
      <c r="B23" s="30">
        <v>20</v>
      </c>
      <c r="C23" s="31">
        <v>0</v>
      </c>
      <c r="D23" s="31">
        <f>'Pumping Costs'!$D$15+'Pumping Costs'!$D$31</f>
        <v>40083901.580096006</v>
      </c>
      <c r="E23" s="31">
        <f>'Maintenance Costs'!$C$5</f>
        <v>48007925.355750442</v>
      </c>
      <c r="F23" s="31">
        <f t="shared" si="4"/>
        <v>27467448.038627803</v>
      </c>
      <c r="G23" s="31">
        <f t="shared" si="5"/>
        <v>18899943.556034237</v>
      </c>
      <c r="H23" s="17">
        <f t="shared" si="6"/>
        <v>13094288.755019182</v>
      </c>
    </row>
    <row r="24" spans="1:8">
      <c r="A24" s="29">
        <v>2031</v>
      </c>
      <c r="B24" s="30">
        <v>21</v>
      </c>
      <c r="C24" s="31">
        <v>0</v>
      </c>
      <c r="D24" s="31">
        <f>'Pumping Costs'!$D$15+'Pumping Costs'!$D$31</f>
        <v>40083901.580096006</v>
      </c>
      <c r="E24" s="31">
        <f>'Maintenance Costs'!$C$5</f>
        <v>48007925.355750442</v>
      </c>
      <c r="F24" s="31">
        <f t="shared" si="4"/>
        <v>25912686.82889415</v>
      </c>
      <c r="G24" s="31">
        <f t="shared" si="5"/>
        <v>17499947.737068739</v>
      </c>
      <c r="H24" s="17">
        <f t="shared" si="6"/>
        <v>11903898.868199255</v>
      </c>
    </row>
    <row r="25" spans="1:8">
      <c r="A25" s="29">
        <v>2032</v>
      </c>
      <c r="B25" s="30">
        <v>22</v>
      </c>
      <c r="C25" s="31">
        <v>0</v>
      </c>
      <c r="D25" s="31">
        <f>'Pumping Costs'!$D$15+'Pumping Costs'!$D$31</f>
        <v>40083901.580096006</v>
      </c>
      <c r="E25" s="31">
        <f>'Maintenance Costs'!$C$5</f>
        <v>48007925.355750442</v>
      </c>
      <c r="F25" s="31">
        <f t="shared" si="4"/>
        <v>24445930.970654856</v>
      </c>
      <c r="G25" s="31">
        <f t="shared" si="5"/>
        <v>16203655.312100681</v>
      </c>
      <c r="H25" s="17">
        <f t="shared" si="6"/>
        <v>10821726.243817504</v>
      </c>
    </row>
    <row r="26" spans="1:8">
      <c r="A26" s="29">
        <v>2033</v>
      </c>
      <c r="B26" s="30">
        <v>23</v>
      </c>
      <c r="C26" s="31">
        <v>0</v>
      </c>
      <c r="D26" s="31">
        <f>'Pumping Costs'!$D$15+'Pumping Costs'!$D$31</f>
        <v>40083901.580096006</v>
      </c>
      <c r="E26" s="31">
        <f>'Maintenance Costs'!$C$5</f>
        <v>48007925.355750442</v>
      </c>
      <c r="F26" s="31">
        <f t="shared" si="4"/>
        <v>23062199.028919674</v>
      </c>
      <c r="G26" s="31">
        <f t="shared" si="5"/>
        <v>15003384.548241371</v>
      </c>
      <c r="H26" s="17">
        <f t="shared" si="6"/>
        <v>9837932.9489250034</v>
      </c>
    </row>
    <row r="27" spans="1:8">
      <c r="A27" s="29">
        <v>2034</v>
      </c>
      <c r="B27" s="30">
        <v>24</v>
      </c>
      <c r="C27" s="31">
        <v>0</v>
      </c>
      <c r="D27" s="31">
        <f>'Pumping Costs'!$D$15+'Pumping Costs'!$D$31</f>
        <v>40083901.580096006</v>
      </c>
      <c r="E27" s="31">
        <f>'Maintenance Costs'!$C$5</f>
        <v>48007925.355750442</v>
      </c>
      <c r="F27" s="31">
        <f t="shared" si="4"/>
        <v>21756791.536716677</v>
      </c>
      <c r="G27" s="31">
        <f t="shared" si="5"/>
        <v>13892022.729853122</v>
      </c>
      <c r="H27" s="17">
        <f t="shared" si="6"/>
        <v>8943575.4081136398</v>
      </c>
    </row>
    <row r="28" spans="1:8">
      <c r="A28" s="29">
        <v>2035</v>
      </c>
      <c r="B28" s="30">
        <v>25</v>
      </c>
      <c r="C28" s="31">
        <v>0</v>
      </c>
      <c r="D28" s="31">
        <f>'Pumping Costs'!$D$15+'Pumping Costs'!$D$31</f>
        <v>40083901.580096006</v>
      </c>
      <c r="E28" s="31">
        <f>'Maintenance Costs'!$C$5</f>
        <v>48007925.355750442</v>
      </c>
      <c r="F28" s="31">
        <f t="shared" si="4"/>
        <v>20525275.034638375</v>
      </c>
      <c r="G28" s="31">
        <f t="shared" si="5"/>
        <v>12862984.009123258</v>
      </c>
      <c r="H28" s="17">
        <f t="shared" si="6"/>
        <v>8130523.0982851256</v>
      </c>
    </row>
    <row r="29" spans="1:8">
      <c r="A29" s="29">
        <v>2036</v>
      </c>
      <c r="B29" s="30">
        <v>26</v>
      </c>
      <c r="C29" s="31">
        <v>0</v>
      </c>
      <c r="D29" s="31">
        <f>'Pumping Costs'!$D$15+'Pumping Costs'!$D$31</f>
        <v>40083901.580096006</v>
      </c>
      <c r="E29" s="31">
        <f>'Maintenance Costs'!$C$5</f>
        <v>48007925.355750442</v>
      </c>
      <c r="F29" s="31">
        <f t="shared" si="4"/>
        <v>19363467.013809785</v>
      </c>
      <c r="G29" s="31">
        <f t="shared" si="5"/>
        <v>11910170.378817834</v>
      </c>
      <c r="H29" s="17">
        <f t="shared" si="6"/>
        <v>7391384.6348046595</v>
      </c>
    </row>
    <row r="30" spans="1:8">
      <c r="A30" s="29">
        <v>2037</v>
      </c>
      <c r="B30" s="30">
        <v>27</v>
      </c>
      <c r="C30" s="31">
        <v>0</v>
      </c>
      <c r="D30" s="31">
        <f>'Pumping Costs'!$D$15+'Pumping Costs'!$D$31</f>
        <v>40083901.580096006</v>
      </c>
      <c r="E30" s="31">
        <f>'Maintenance Costs'!$C$5</f>
        <v>48007925.355750442</v>
      </c>
      <c r="F30" s="31">
        <f t="shared" si="4"/>
        <v>18267421.711141303</v>
      </c>
      <c r="G30" s="31">
        <f t="shared" si="5"/>
        <v>11027935.535942437</v>
      </c>
      <c r="H30" s="17">
        <f t="shared" si="6"/>
        <v>6719440.5770951435</v>
      </c>
    </row>
    <row r="31" spans="1:8">
      <c r="A31" s="29">
        <v>2038</v>
      </c>
      <c r="B31" s="30">
        <v>28</v>
      </c>
      <c r="C31" s="31">
        <v>0</v>
      </c>
      <c r="D31" s="31">
        <f>'Pumping Costs'!$D$15+'Pumping Costs'!$D$31</f>
        <v>40083901.580096006</v>
      </c>
      <c r="E31" s="31">
        <f>'Maintenance Costs'!$C$5</f>
        <v>48007925.355750442</v>
      </c>
      <c r="F31" s="31">
        <f t="shared" si="4"/>
        <v>17233416.708623871</v>
      </c>
      <c r="G31" s="31">
        <f t="shared" si="5"/>
        <v>10211051.422168924</v>
      </c>
      <c r="H31" s="17">
        <f t="shared" si="6"/>
        <v>6108582.3428137675</v>
      </c>
    </row>
    <row r="32" spans="1:8">
      <c r="A32" s="29">
        <v>2039</v>
      </c>
      <c r="B32" s="30">
        <v>29</v>
      </c>
      <c r="C32" s="31">
        <v>0</v>
      </c>
      <c r="D32" s="31">
        <f>'Pumping Costs'!$D$15+'Pumping Costs'!$D$31</f>
        <v>40083901.580096006</v>
      </c>
      <c r="E32" s="31">
        <f>'Maintenance Costs'!$C$5</f>
        <v>48007925.355750442</v>
      </c>
      <c r="F32" s="31">
        <f t="shared" si="4"/>
        <v>16257940.291154593</v>
      </c>
      <c r="G32" s="31">
        <f t="shared" si="5"/>
        <v>9454677.2427490037</v>
      </c>
      <c r="H32" s="17">
        <f t="shared" si="6"/>
        <v>5553256.6752852425</v>
      </c>
    </row>
    <row r="33" spans="1:8">
      <c r="A33" s="29">
        <v>2040</v>
      </c>
      <c r="B33" s="30">
        <v>30</v>
      </c>
      <c r="C33" s="31">
        <v>0</v>
      </c>
      <c r="D33" s="31">
        <f>'Pumping Costs'!$D$15+'Pumping Costs'!$D$31</f>
        <v>40083901.580096006</v>
      </c>
      <c r="E33" s="31">
        <f>'Maintenance Costs'!$C$5</f>
        <v>48007925.355750442</v>
      </c>
      <c r="F33" s="31">
        <f t="shared" si="4"/>
        <v>15337679.519957164</v>
      </c>
      <c r="G33" s="31">
        <f t="shared" si="5"/>
        <v>8754330.7803231496</v>
      </c>
      <c r="H33" s="17">
        <f t="shared" si="6"/>
        <v>5048415.1593502201</v>
      </c>
    </row>
    <row r="34" spans="1:8">
      <c r="A34" s="29">
        <v>2041</v>
      </c>
      <c r="B34" s="30">
        <v>31</v>
      </c>
      <c r="C34" s="31">
        <v>0</v>
      </c>
      <c r="D34" s="31">
        <f>'Pumping Costs'!$D$15+'Pumping Costs'!$D$31</f>
        <v>40083901.580096006</v>
      </c>
      <c r="E34" s="31">
        <f>'Maintenance Costs'!$C$5</f>
        <v>48007925.355750442</v>
      </c>
      <c r="F34" s="31">
        <f t="shared" si="4"/>
        <v>14469508.98109166</v>
      </c>
      <c r="G34" s="31">
        <f t="shared" si="5"/>
        <v>8105861.8336325446</v>
      </c>
      <c r="H34" s="17">
        <f t="shared" si="6"/>
        <v>4589468.3266820181</v>
      </c>
    </row>
    <row r="35" spans="1:8">
      <c r="A35" s="29">
        <v>2042</v>
      </c>
      <c r="B35" s="30">
        <v>32</v>
      </c>
      <c r="C35" s="31">
        <v>0</v>
      </c>
      <c r="D35" s="31">
        <f>'Pumping Costs'!$D$15+'Pumping Costs'!$D$31</f>
        <v>40083901.580096006</v>
      </c>
      <c r="E35" s="31">
        <f>'Maintenance Costs'!$C$5</f>
        <v>48007925.355750442</v>
      </c>
      <c r="F35" s="31">
        <f t="shared" si="4"/>
        <v>13650480.170841193</v>
      </c>
      <c r="G35" s="31">
        <f t="shared" si="5"/>
        <v>7505427.6237338381</v>
      </c>
      <c r="H35" s="17">
        <f t="shared" si="6"/>
        <v>4172243.933347289</v>
      </c>
    </row>
    <row r="36" spans="1:8">
      <c r="A36" s="32">
        <v>2043</v>
      </c>
      <c r="B36" s="33">
        <v>33</v>
      </c>
      <c r="C36" s="34">
        <v>0</v>
      </c>
      <c r="D36" s="34">
        <f>'Pumping Costs'!$D$15+'Pumping Costs'!$D$31</f>
        <v>40083901.580096006</v>
      </c>
      <c r="E36" s="34">
        <f>'Maintenance Costs'!$C$5</f>
        <v>48007925.355750442</v>
      </c>
      <c r="F36" s="31">
        <f t="shared" si="4"/>
        <v>12877811.481925653</v>
      </c>
      <c r="G36" s="31">
        <f t="shared" si="5"/>
        <v>6949470.0219757752</v>
      </c>
      <c r="H36" s="17">
        <f t="shared" si="6"/>
        <v>3792949.0303157168</v>
      </c>
    </row>
    <row r="37" spans="1:8">
      <c r="A37" s="29">
        <v>2044</v>
      </c>
      <c r="B37" s="30">
        <v>34</v>
      </c>
      <c r="C37" s="31">
        <v>0</v>
      </c>
      <c r="D37" s="31">
        <f>'Pumping Costs'!$F$15+'Pumping Costs'!$F$31</f>
        <v>43298465.874752007</v>
      </c>
      <c r="E37" s="31">
        <f>'Maintenance Costs'!$C$5</f>
        <v>48007925.355750442</v>
      </c>
      <c r="F37" s="31">
        <f t="shared" si="4"/>
        <v>12592204.241192941</v>
      </c>
      <c r="G37" s="31">
        <f t="shared" si="5"/>
        <v>6669503.2977231182</v>
      </c>
      <c r="H37" s="17">
        <f t="shared" si="6"/>
        <v>3573961.6068373364</v>
      </c>
    </row>
    <row r="38" spans="1:8">
      <c r="A38" s="29">
        <v>2045</v>
      </c>
      <c r="B38" s="30">
        <v>35</v>
      </c>
      <c r="C38" s="31">
        <v>0</v>
      </c>
      <c r="D38" s="31">
        <f>'Pumping Costs'!$F$15+'Pumping Costs'!$F$31</f>
        <v>43298465.874752007</v>
      </c>
      <c r="E38" s="31">
        <f>'Maintenance Costs'!$C$5</f>
        <v>48007925.355750442</v>
      </c>
      <c r="F38" s="31">
        <f t="shared" si="4"/>
        <v>11879437.963389564</v>
      </c>
      <c r="G38" s="31">
        <f t="shared" si="5"/>
        <v>6175466.016410294</v>
      </c>
      <c r="H38" s="17">
        <f t="shared" si="6"/>
        <v>3249056.0062157596</v>
      </c>
    </row>
    <row r="39" spans="1:8">
      <c r="A39" s="29">
        <v>2046</v>
      </c>
      <c r="B39" s="30">
        <v>36</v>
      </c>
      <c r="C39" s="31">
        <v>0</v>
      </c>
      <c r="D39" s="31">
        <f>'Pumping Costs'!$F$15+'Pumping Costs'!$F$31</f>
        <v>43298465.874752007</v>
      </c>
      <c r="E39" s="31">
        <f>'Maintenance Costs'!$C$5</f>
        <v>48007925.355750442</v>
      </c>
      <c r="F39" s="31">
        <f t="shared" si="4"/>
        <v>11207016.946593929</v>
      </c>
      <c r="G39" s="31">
        <f t="shared" si="5"/>
        <v>5718024.0892687896</v>
      </c>
      <c r="H39" s="17">
        <f t="shared" si="6"/>
        <v>2953687.2783779637</v>
      </c>
    </row>
    <row r="40" spans="1:8">
      <c r="A40" s="29">
        <v>2047</v>
      </c>
      <c r="B40" s="30">
        <v>37</v>
      </c>
      <c r="C40" s="31">
        <v>0</v>
      </c>
      <c r="D40" s="31">
        <f>'Pumping Costs'!$F$15+'Pumping Costs'!$F$31</f>
        <v>43298465.874752007</v>
      </c>
      <c r="E40" s="31">
        <f>'Maintenance Costs'!$C$5</f>
        <v>48007925.355750442</v>
      </c>
      <c r="F40" s="31">
        <f t="shared" si="4"/>
        <v>10572657.496786725</v>
      </c>
      <c r="G40" s="31">
        <f t="shared" si="5"/>
        <v>5294466.7493229536</v>
      </c>
      <c r="H40" s="17">
        <f t="shared" si="6"/>
        <v>2685170.2530708755</v>
      </c>
    </row>
    <row r="41" spans="1:8">
      <c r="A41" s="29">
        <v>2048</v>
      </c>
      <c r="B41" s="30">
        <v>38</v>
      </c>
      <c r="C41" s="31">
        <v>0</v>
      </c>
      <c r="D41" s="31">
        <f>'Pumping Costs'!$F$15+'Pumping Costs'!$F$31</f>
        <v>43298465.874752007</v>
      </c>
      <c r="E41" s="31">
        <f>'Maintenance Costs'!$C$5</f>
        <v>48007925.355750442</v>
      </c>
      <c r="F41" s="31">
        <f t="shared" si="4"/>
        <v>9974205.1856478509</v>
      </c>
      <c r="G41" s="31">
        <f t="shared" si="5"/>
        <v>4902284.0271508824</v>
      </c>
      <c r="H41" s="17">
        <f t="shared" si="6"/>
        <v>2441063.8664280684</v>
      </c>
    </row>
    <row r="42" spans="1:8">
      <c r="A42" s="29">
        <v>2049</v>
      </c>
      <c r="B42" s="30">
        <v>39</v>
      </c>
      <c r="C42" s="31">
        <v>0</v>
      </c>
      <c r="D42" s="31">
        <f>'Pumping Costs'!$F$15+'Pumping Costs'!$F$31</f>
        <v>43298465.874752007</v>
      </c>
      <c r="E42" s="31">
        <f>'Maintenance Costs'!$C$5</f>
        <v>48007925.355750442</v>
      </c>
      <c r="F42" s="31">
        <f t="shared" si="4"/>
        <v>9409627.533630047</v>
      </c>
      <c r="G42" s="31">
        <f t="shared" si="5"/>
        <v>4539151.8769915579</v>
      </c>
      <c r="H42" s="17">
        <f t="shared" si="6"/>
        <v>2219148.9694800619</v>
      </c>
    </row>
    <row r="43" spans="1:8">
      <c r="A43" s="29">
        <v>2050</v>
      </c>
      <c r="B43" s="30">
        <v>40</v>
      </c>
      <c r="C43" s="31">
        <v>0</v>
      </c>
      <c r="D43" s="31">
        <f>'Pumping Costs'!$F$15+'Pumping Costs'!$F$31</f>
        <v>43298465.874752007</v>
      </c>
      <c r="E43" s="31">
        <f>'Maintenance Costs'!$C$5</f>
        <v>48007925.355750442</v>
      </c>
      <c r="F43" s="31">
        <f t="shared" si="4"/>
        <v>8877007.1071981583</v>
      </c>
      <c r="G43" s="31">
        <f t="shared" si="5"/>
        <v>4202918.4046218125</v>
      </c>
      <c r="H43" s="17">
        <f t="shared" si="6"/>
        <v>2017408.1540727839</v>
      </c>
    </row>
    <row r="44" spans="1:8">
      <c r="A44" s="29">
        <v>2051</v>
      </c>
      <c r="B44" s="30">
        <v>41</v>
      </c>
      <c r="C44" s="31">
        <v>0</v>
      </c>
      <c r="D44" s="31">
        <f>'Pumping Costs'!$F$15+'Pumping Costs'!$F$31</f>
        <v>43298465.874752007</v>
      </c>
      <c r="E44" s="31">
        <f>'Maintenance Costs'!$C$5</f>
        <v>48007925.355750442</v>
      </c>
      <c r="F44" s="31">
        <f t="shared" si="4"/>
        <v>8374535.0067907171</v>
      </c>
      <c r="G44" s="31">
        <f t="shared" si="5"/>
        <v>3891591.1153905671</v>
      </c>
      <c r="H44" s="17">
        <f t="shared" si="6"/>
        <v>1834007.4127934398</v>
      </c>
    </row>
    <row r="45" spans="1:8">
      <c r="A45" s="29">
        <v>2052</v>
      </c>
      <c r="B45" s="30">
        <v>42</v>
      </c>
      <c r="C45" s="31">
        <v>0</v>
      </c>
      <c r="D45" s="31">
        <f>'Pumping Costs'!$F$15+'Pumping Costs'!$F$31</f>
        <v>43298465.874752007</v>
      </c>
      <c r="E45" s="31">
        <f>'Maintenance Costs'!$C$5</f>
        <v>48007925.355750442</v>
      </c>
      <c r="F45" s="31">
        <f t="shared" si="4"/>
        <v>7900504.7233874677</v>
      </c>
      <c r="G45" s="31">
        <f t="shared" si="5"/>
        <v>3603325.1068431181</v>
      </c>
      <c r="H45" s="17">
        <f t="shared" si="6"/>
        <v>1667279.4661758542</v>
      </c>
    </row>
    <row r="46" spans="1:8">
      <c r="A46" s="29">
        <v>2053</v>
      </c>
      <c r="B46" s="30">
        <v>43</v>
      </c>
      <c r="C46" s="31">
        <v>0</v>
      </c>
      <c r="D46" s="31">
        <f>'Pumping Costs'!$F$15+'Pumping Costs'!$F$31</f>
        <v>43298465.874752007</v>
      </c>
      <c r="E46" s="31">
        <f>'Maintenance Costs'!$C$5</f>
        <v>48007925.355750442</v>
      </c>
      <c r="F46" s="31">
        <f t="shared" si="4"/>
        <v>7453306.3428183645</v>
      </c>
      <c r="G46" s="31">
        <f t="shared" si="5"/>
        <v>3336412.1359658497</v>
      </c>
      <c r="H46" s="17">
        <f t="shared" si="6"/>
        <v>1515708.6056144126</v>
      </c>
    </row>
    <row r="47" spans="1:8">
      <c r="A47" s="29">
        <v>2054</v>
      </c>
      <c r="B47" s="30">
        <v>44</v>
      </c>
      <c r="C47" s="31">
        <v>0</v>
      </c>
      <c r="D47" s="31">
        <f>'Pumping Costs'!$F$15+'Pumping Costs'!$F$31</f>
        <v>43298465.874752007</v>
      </c>
      <c r="E47" s="31">
        <f>'Maintenance Costs'!$C$5</f>
        <v>48007925.355750442</v>
      </c>
      <c r="F47" s="31">
        <f t="shared" si="4"/>
        <v>7031421.0781305321</v>
      </c>
      <c r="G47" s="31">
        <f t="shared" si="5"/>
        <v>3089270.4962646752</v>
      </c>
      <c r="H47" s="17">
        <f t="shared" si="6"/>
        <v>1377916.9141949206</v>
      </c>
    </row>
    <row r="48" spans="1:8">
      <c r="A48" s="29">
        <v>2055</v>
      </c>
      <c r="B48" s="30">
        <v>45</v>
      </c>
      <c r="C48" s="31">
        <v>0</v>
      </c>
      <c r="D48" s="31">
        <f>'Pumping Costs'!$F$15+'Pumping Costs'!$F$31</f>
        <v>43298465.874752007</v>
      </c>
      <c r="E48" s="31">
        <f>'Maintenance Costs'!$C$5</f>
        <v>48007925.355750442</v>
      </c>
      <c r="F48" s="31">
        <f t="shared" si="4"/>
        <v>6633416.1114438977</v>
      </c>
      <c r="G48" s="31">
        <f t="shared" si="5"/>
        <v>2860435.6446895143</v>
      </c>
      <c r="H48" s="17">
        <f t="shared" si="6"/>
        <v>1252651.7401772004</v>
      </c>
    </row>
    <row r="49" spans="1:8">
      <c r="A49" s="29">
        <v>2056</v>
      </c>
      <c r="B49" s="30">
        <v>46</v>
      </c>
      <c r="C49" s="31">
        <v>0</v>
      </c>
      <c r="D49" s="31">
        <f>'Pumping Costs'!$F$15+'Pumping Costs'!$F$31</f>
        <v>43298465.874752007</v>
      </c>
      <c r="E49" s="31">
        <f>'Maintenance Costs'!$C$5</f>
        <v>48007925.355750442</v>
      </c>
      <c r="F49" s="31">
        <f t="shared" si="4"/>
        <v>6257939.7277772622</v>
      </c>
      <c r="G49" s="31">
        <f t="shared" si="5"/>
        <v>2648551.5228606607</v>
      </c>
      <c r="H49" s="17">
        <f t="shared" si="6"/>
        <v>1138774.3092520002</v>
      </c>
    </row>
    <row r="50" spans="1:8">
      <c r="A50" s="29">
        <v>2057</v>
      </c>
      <c r="B50" s="30">
        <v>47</v>
      </c>
      <c r="C50" s="31">
        <v>0</v>
      </c>
      <c r="D50" s="31">
        <f>'Pumping Costs'!$F$15+'Pumping Costs'!$F$31</f>
        <v>43298465.874752007</v>
      </c>
      <c r="E50" s="31">
        <f>'Maintenance Costs'!$C$5</f>
        <v>48007925.355750442</v>
      </c>
      <c r="F50" s="31">
        <f t="shared" si="4"/>
        <v>5903716.72431817</v>
      </c>
      <c r="G50" s="31">
        <f t="shared" si="5"/>
        <v>2452362.5211672783</v>
      </c>
      <c r="H50" s="17">
        <f t="shared" si="6"/>
        <v>1035249.3720472729</v>
      </c>
    </row>
    <row r="51" spans="1:8">
      <c r="A51" s="32">
        <v>2058</v>
      </c>
      <c r="B51" s="33">
        <v>48</v>
      </c>
      <c r="C51" s="34">
        <v>0</v>
      </c>
      <c r="D51" s="31">
        <f>'Pumping Costs'!$F$15+'Pumping Costs'!$F$31</f>
        <v>43298465.874752007</v>
      </c>
      <c r="E51" s="34">
        <f>'Maintenance Costs'!$C$5</f>
        <v>48007925.355750442</v>
      </c>
      <c r="F51" s="31">
        <f t="shared" si="4"/>
        <v>5569544.0795454448</v>
      </c>
      <c r="G51" s="31">
        <f t="shared" si="5"/>
        <v>2270706.0381178507</v>
      </c>
      <c r="H51" s="17">
        <f t="shared" si="6"/>
        <v>941135.79277024814</v>
      </c>
    </row>
    <row r="52" spans="1:8">
      <c r="A52" s="29">
        <v>2059</v>
      </c>
      <c r="B52" s="30">
        <v>49</v>
      </c>
      <c r="C52" s="31">
        <v>0</v>
      </c>
      <c r="D52" s="38">
        <f>'Pumping Costs'!$H$15+'Pumping Costs'!$H$31</f>
        <v>48592612.873024002</v>
      </c>
      <c r="E52" s="31">
        <f>'Maintenance Costs'!$C$5</f>
        <v>48007925.355750442</v>
      </c>
      <c r="F52" s="31">
        <f t="shared" si="4"/>
        <v>5558942.0693138149</v>
      </c>
      <c r="G52" s="31">
        <f t="shared" si="5"/>
        <v>2224413.5264569954</v>
      </c>
      <c r="H52" s="17">
        <f t="shared" si="6"/>
        <v>905186.30238209176</v>
      </c>
    </row>
    <row r="53" spans="1:8">
      <c r="A53" s="29">
        <v>2060</v>
      </c>
      <c r="B53" s="30">
        <v>50</v>
      </c>
      <c r="C53" s="31">
        <v>0</v>
      </c>
      <c r="D53" s="31">
        <f>'Pumping Costs'!$H$15+'Pumping Costs'!$H$31</f>
        <v>48592612.873024002</v>
      </c>
      <c r="E53" s="31">
        <f>'Maintenance Costs'!$C$5</f>
        <v>48007925.355750442</v>
      </c>
      <c r="F53" s="31">
        <f t="shared" si="4"/>
        <v>5244284.9710507691</v>
      </c>
      <c r="G53" s="31">
        <f t="shared" si="5"/>
        <v>2059642.1541268474</v>
      </c>
      <c r="H53" s="17">
        <f t="shared" si="6"/>
        <v>822896.63852917426</v>
      </c>
    </row>
    <row r="54" spans="1:8">
      <c r="A54" s="29">
        <v>2061</v>
      </c>
      <c r="B54" s="30">
        <v>51</v>
      </c>
      <c r="C54" s="31">
        <v>0</v>
      </c>
      <c r="D54" s="31">
        <f>'Pumping Costs'!$H$15+'Pumping Costs'!$H$31</f>
        <v>48592612.873024002</v>
      </c>
      <c r="E54" s="31">
        <f>'Maintenance Costs'!$C$5</f>
        <v>48007925.355750442</v>
      </c>
      <c r="F54" s="31">
        <f t="shared" si="4"/>
        <v>4947438.651934687</v>
      </c>
      <c r="G54" s="31">
        <f t="shared" si="5"/>
        <v>1907076.0686359694</v>
      </c>
      <c r="H54" s="17">
        <f t="shared" si="6"/>
        <v>748087.85320834012</v>
      </c>
    </row>
    <row r="55" spans="1:8">
      <c r="A55" s="29">
        <v>2062</v>
      </c>
      <c r="B55" s="30">
        <v>52</v>
      </c>
      <c r="C55" s="31">
        <v>0</v>
      </c>
      <c r="D55" s="31">
        <f>'Pumping Costs'!$H$15+'Pumping Costs'!$H$31</f>
        <v>48592612.873024002</v>
      </c>
      <c r="E55" s="31">
        <f>'Maintenance Costs'!$C$5</f>
        <v>48007925.355750442</v>
      </c>
      <c r="F55" s="31">
        <f t="shared" si="4"/>
        <v>4667394.9546553651</v>
      </c>
      <c r="G55" s="31">
        <f t="shared" si="5"/>
        <v>1765811.1746629348</v>
      </c>
      <c r="H55" s="17">
        <f t="shared" si="6"/>
        <v>680079.8665530365</v>
      </c>
    </row>
    <row r="56" spans="1:8">
      <c r="A56" s="29">
        <v>2063</v>
      </c>
      <c r="B56" s="30">
        <v>53</v>
      </c>
      <c r="C56" s="31">
        <v>0</v>
      </c>
      <c r="D56" s="31">
        <f>'Pumping Costs'!$H$15+'Pumping Costs'!$H$31</f>
        <v>48592612.873024002</v>
      </c>
      <c r="E56" s="31">
        <f>'Maintenance Costs'!$C$5</f>
        <v>48007925.355750442</v>
      </c>
      <c r="F56" s="31">
        <f t="shared" si="4"/>
        <v>4403202.7874107212</v>
      </c>
      <c r="G56" s="31">
        <f t="shared" si="5"/>
        <v>1635010.3469101249</v>
      </c>
      <c r="H56" s="17">
        <f t="shared" si="6"/>
        <v>618254.42413912399</v>
      </c>
    </row>
    <row r="57" spans="1:8">
      <c r="A57" s="29">
        <v>2064</v>
      </c>
      <c r="B57" s="30">
        <v>54</v>
      </c>
      <c r="C57" s="31">
        <v>0</v>
      </c>
      <c r="D57" s="31">
        <f>'Pumping Costs'!$H$15+'Pumping Costs'!$H$31</f>
        <v>48592612.873024002</v>
      </c>
      <c r="E57" s="31">
        <f>'Maintenance Costs'!$C$5</f>
        <v>48007925.355750442</v>
      </c>
      <c r="F57" s="31">
        <f t="shared" si="4"/>
        <v>4153964.8937836988</v>
      </c>
      <c r="G57" s="31">
        <f t="shared" si="5"/>
        <v>1513898.4693612265</v>
      </c>
      <c r="H57" s="17">
        <f t="shared" si="6"/>
        <v>562049.47649011272</v>
      </c>
    </row>
    <row r="58" spans="1:8">
      <c r="A58" s="29">
        <v>2065</v>
      </c>
      <c r="B58" s="30">
        <v>55</v>
      </c>
      <c r="C58" s="31">
        <v>0</v>
      </c>
      <c r="D58" s="31">
        <f>'Pumping Costs'!$H$15+'Pumping Costs'!$H$31</f>
        <v>48592612.873024002</v>
      </c>
      <c r="E58" s="31">
        <f>'Maintenance Costs'!$C$5</f>
        <v>48007925.355750442</v>
      </c>
      <c r="F58" s="31">
        <f t="shared" si="4"/>
        <v>3918834.8054563194</v>
      </c>
      <c r="G58" s="31">
        <f t="shared" si="5"/>
        <v>1401757.8420011357</v>
      </c>
      <c r="H58" s="17">
        <f t="shared" si="6"/>
        <v>510954.06953646598</v>
      </c>
    </row>
    <row r="59" spans="1:8">
      <c r="A59" s="29">
        <v>2066</v>
      </c>
      <c r="B59" s="30">
        <v>56</v>
      </c>
      <c r="C59" s="31">
        <v>0</v>
      </c>
      <c r="D59" s="31">
        <f>'Pumping Costs'!$H$15+'Pumping Costs'!$H$31</f>
        <v>48592612.873024002</v>
      </c>
      <c r="E59" s="31">
        <f>'Maintenance Costs'!$C$5</f>
        <v>48007925.355750442</v>
      </c>
      <c r="F59" s="31">
        <f t="shared" si="4"/>
        <v>3697013.9674116224</v>
      </c>
      <c r="G59" s="31">
        <f t="shared" si="5"/>
        <v>1297923.9277788294</v>
      </c>
      <c r="H59" s="17">
        <f t="shared" si="6"/>
        <v>464503.69957860553</v>
      </c>
    </row>
    <row r="60" spans="1:8">
      <c r="A60" s="29">
        <v>2067</v>
      </c>
      <c r="B60" s="30">
        <v>57</v>
      </c>
      <c r="C60" s="31">
        <v>0</v>
      </c>
      <c r="D60" s="31">
        <f>'Pumping Costs'!$H$15+'Pumping Costs'!$H$31</f>
        <v>48592612.873024002</v>
      </c>
      <c r="E60" s="31">
        <f>'Maintenance Costs'!$C$5</f>
        <v>48007925.355750442</v>
      </c>
      <c r="F60" s="31">
        <f t="shared" si="4"/>
        <v>3487749.0258600214</v>
      </c>
      <c r="G60" s="31">
        <f t="shared" si="5"/>
        <v>1201781.4146100269</v>
      </c>
      <c r="H60" s="17">
        <f t="shared" si="6"/>
        <v>422276.09052600496</v>
      </c>
    </row>
    <row r="61" spans="1:8">
      <c r="A61" s="29">
        <v>2068</v>
      </c>
      <c r="B61" s="30">
        <v>58</v>
      </c>
      <c r="C61" s="31">
        <v>0</v>
      </c>
      <c r="D61" s="31">
        <f>'Pumping Costs'!$H$15+'Pumping Costs'!$H$31</f>
        <v>48592612.873024002</v>
      </c>
      <c r="E61" s="31">
        <f>'Maintenance Costs'!$C$5</f>
        <v>48007925.355750442</v>
      </c>
      <c r="F61" s="31">
        <f t="shared" si="4"/>
        <v>3290329.2696792656</v>
      </c>
      <c r="G61" s="31">
        <f t="shared" si="5"/>
        <v>1112760.5690833584</v>
      </c>
      <c r="H61" s="17">
        <f t="shared" si="6"/>
        <v>383887.35502364085</v>
      </c>
    </row>
    <row r="62" spans="1:8">
      <c r="A62" s="29">
        <v>2069</v>
      </c>
      <c r="B62" s="30">
        <v>59</v>
      </c>
      <c r="C62" s="31">
        <v>0</v>
      </c>
      <c r="D62" s="31">
        <f>'Pumping Costs'!$H$15+'Pumping Costs'!$H$31</f>
        <v>48592612.873024002</v>
      </c>
      <c r="E62" s="31">
        <f>'Maintenance Costs'!$C$5</f>
        <v>48007925.355750442</v>
      </c>
      <c r="F62" s="31">
        <f t="shared" si="4"/>
        <v>3104084.2166785514</v>
      </c>
      <c r="G62" s="31">
        <f t="shared" si="5"/>
        <v>1030333.8602623688</v>
      </c>
      <c r="H62" s="17">
        <f t="shared" si="6"/>
        <v>348988.50456694613</v>
      </c>
    </row>
    <row r="63" spans="1:8">
      <c r="A63" s="29">
        <v>2070</v>
      </c>
      <c r="B63" s="30">
        <v>60</v>
      </c>
      <c r="C63" s="31">
        <v>0</v>
      </c>
      <c r="D63" s="31">
        <f>'Pumping Costs'!$H$15+'Pumping Costs'!$H$31</f>
        <v>48592612.873024002</v>
      </c>
      <c r="E63" s="31">
        <f>'Maintenance Costs'!$C$5</f>
        <v>48007925.355750442</v>
      </c>
      <c r="F63" s="31">
        <f t="shared" si="4"/>
        <v>2928381.3364891997</v>
      </c>
      <c r="G63" s="31">
        <f t="shared" si="5"/>
        <v>954012.83357626735</v>
      </c>
      <c r="H63" s="17">
        <f t="shared" si="6"/>
        <v>317262.27687904198</v>
      </c>
    </row>
    <row r="64" spans="1:8">
      <c r="A64" s="29">
        <v>2071</v>
      </c>
      <c r="B64" s="30">
        <v>61</v>
      </c>
      <c r="C64" s="31">
        <v>0</v>
      </c>
      <c r="D64" s="31">
        <f>'Pumping Costs'!$H$15+'Pumping Costs'!$H$31</f>
        <v>48592612.873024002</v>
      </c>
      <c r="E64" s="31">
        <f>'Maintenance Costs'!$C$5</f>
        <v>48007925.355750442</v>
      </c>
      <c r="F64" s="31">
        <f t="shared" si="4"/>
        <v>2762623.9023483009</v>
      </c>
      <c r="G64" s="31">
        <f t="shared" si="5"/>
        <v>883345.21627432166</v>
      </c>
      <c r="H64" s="17">
        <f t="shared" si="6"/>
        <v>288420.25170821993</v>
      </c>
    </row>
    <row r="65" spans="1:8">
      <c r="A65" s="29">
        <v>2072</v>
      </c>
      <c r="B65" s="30">
        <v>62</v>
      </c>
      <c r="C65" s="31">
        <v>0</v>
      </c>
      <c r="D65" s="31">
        <f>'Pumping Costs'!$H$15+'Pumping Costs'!$H$31</f>
        <v>48592612.873024002</v>
      </c>
      <c r="E65" s="31">
        <f>'Maintenance Costs'!$C$5</f>
        <v>48007925.355750442</v>
      </c>
      <c r="F65" s="31">
        <f t="shared" si="4"/>
        <v>2606248.9644795293</v>
      </c>
      <c r="G65" s="31">
        <f t="shared" si="5"/>
        <v>817912.23729103839</v>
      </c>
      <c r="H65" s="17">
        <f t="shared" si="6"/>
        <v>262200.22882565443</v>
      </c>
    </row>
    <row r="66" spans="1:8" ht="15.75" thickBot="1">
      <c r="A66" s="39">
        <v>2073</v>
      </c>
      <c r="B66" s="40">
        <v>63</v>
      </c>
      <c r="C66" s="41">
        <v>0</v>
      </c>
      <c r="D66" s="41">
        <f>'Pumping Costs'!$H$15+'Pumping Costs'!$H$31</f>
        <v>48592612.873024002</v>
      </c>
      <c r="E66" s="41">
        <f>'Maintenance Costs'!$C$5</f>
        <v>48007925.355750442</v>
      </c>
      <c r="F66" s="31">
        <f t="shared" si="4"/>
        <v>2458725.4381882343</v>
      </c>
      <c r="G66" s="31">
        <f t="shared" si="5"/>
        <v>757326.14563985029</v>
      </c>
      <c r="H66" s="17">
        <f t="shared" si="6"/>
        <v>238363.84438695863</v>
      </c>
    </row>
    <row r="67" spans="1:8" ht="15.75" thickBot="1">
      <c r="F67" s="42">
        <f>SUM(F3:F66)</f>
        <v>9289624807.882288</v>
      </c>
      <c r="G67" s="42">
        <f t="shared" ref="G67:H67" si="7">SUM(G3:G66)</f>
        <v>8956966204.0678902</v>
      </c>
      <c r="H67" s="42">
        <f t="shared" si="7"/>
        <v>8751129951.7976513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2010-05-21T12:51:16Z</cp:lastPrinted>
  <dcterms:created xsi:type="dcterms:W3CDTF">2010-05-18T15:41:59Z</dcterms:created>
  <dcterms:modified xsi:type="dcterms:W3CDTF">2010-08-17T11:05:53Z</dcterms:modified>
</cp:coreProperties>
</file>